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7748abc804b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4bb889a0f43546fd"/>
    <x:sheet xmlns:r="http://schemas.openxmlformats.org/officeDocument/2006/relationships" name="Assumptions" sheetId="2" r:id="Re77de607aa7a4b6c"/>
    <x:sheet xmlns:r="http://schemas.openxmlformats.org/officeDocument/2006/relationships" name="Monthly" sheetId="3" r:id="R3a65ea12860345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mmm-yy"/>
    <x:numFmt numFmtId="201" formatCode="#,##0;(#,##0);&quot;-&quot;"/>
    <x:numFmt numFmtId="202" formatCode="$#,##0;($#,##0);&quot;-&quot;"/>
    <x:numFmt numFmtId="203" formatCode="0.0%;(0.0%);&quot;-&quot;"/>
    <x:numFmt numFmtId="204" formatCode="$#,##0.00;($#,##0.00);&quot;-&quot;"/>
    <x:numFmt numFmtId="205" formatCode="0.00;(0.00);&quot;-&quot;"/>
    <x:numFmt numFmtId="206" formatCode="0.00"/>
  </x:numFmts>
  <x:fonts count="9">
    <x:font>
      <x:sz val="11"/>
      <x:name val="Carlito"/>
    </x:font>
    <x:font>
      <x:sz val="10"/>
      <x:color rgb="FF202722"/>
      <x:name val="Arial"/>
    </x:font>
    <x:font>
      <x:b/>
      <x:sz val="16"/>
      <x:color rgb="FF642C31"/>
      <x:name val="Arial"/>
    </x:font>
    <x:font>
      <x:sz val="10"/>
      <x:color rgb="FF237247"/>
      <x:name val="Arial"/>
    </x:font>
    <x:font>
      <x:sz val="10"/>
      <x:color rgb="FF0000FF"/>
      <x:name val="Arial"/>
    </x:font>
    <x:font>
      <x:i/>
      <x:sz val="10"/>
      <x:color rgb="FF202722"/>
      <x:name val="Arial"/>
    </x:font>
    <x:font>
      <x:sz val="10"/>
      <x:color rgb="FFFFFFFF"/>
      <x:name val="Arial"/>
    </x:font>
    <x:font>
      <x:b/>
      <x:sz val="10"/>
      <x:color rgb="FF202722"/>
      <x:name val="Arial"/>
    </x:font>
    <x:font>
      <x:b/>
      <x:sz val="10"/>
      <x:color rgb="FF23724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0BF"/>
      </x:patternFill>
    </x:fill>
    <x:fill>
      <x:patternFill patternType="solid">
        <x:fgColor rgb="FF642C31"/>
      </x:patternFill>
    </x:fill>
    <x:fill>
      <x:patternFill patternType="solid">
        <x:fgColor rgb="FFE9E5DC"/>
      </x:patternFill>
    </x:fill>
    <x:fill>
      <x:patternFill patternType="solid">
        <x:fgColor rgb="FFEEEAE2"/>
      </x:patternFill>
    </x:fill>
  </x:fills>
  <x:borders count="2">
    <x:border>
      <x:left/>
      <x:right/>
      <x:top/>
      <x:bottom/>
      <x:diagonal/>
    </x:border>
    <x:border>
      <x:left style="dotted">
        <x:color rgb="FF642C31"/>
      </x:left>
      <x:right style="dotted">
        <x:color rgb="FF642C31"/>
      </x:right>
      <x:top style="dotted">
        <x:color rgb="FF642C31"/>
      </x:top>
      <x:bottom style="dotted">
        <x:color rgb="FF642C31"/>
      </x:bottom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horizontal="center" vertical="center"/>
    </x:xf>
    <x:xf numFmtId="200" fontId="3" fillId="0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2" fontId="7" fillId="4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3" fontId="7" fillId="4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204" fontId="7" fillId="4" borderId="0" xfId="0" applyNumberFormat="1" applyFont="1" applyFill="1" applyBorder="1" applyAlignment="1">
      <x:alignment vertical="center"/>
    </x:xf>
    <x:xf numFmtId="204" fontId="4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5" fontId="3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3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2" fontId="7" fillId="5" borderId="0" xfId="0" applyNumberFormat="1" applyFont="1" applyFill="1" applyBorder="1" applyAlignment="1">
      <x:alignment vertical="center"/>
    </x:xf>
    <x:xf numFmtId="205" fontId="3" fillId="5" borderId="0" xfId="0" applyNumberFormat="1" applyFont="1" applyFill="1" applyBorder="1" applyAlignment="1">
      <x:alignment vertical="center"/>
    </x:xf>
    <x:xf numFmtId="205" fontId="8" fillId="5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60000"/>
      </x:font>
      <x:fill>
        <x:patternFill patternType="solid">
          <x:bgColor rgb="FFFFD9D9"/>
        </x:patternFill>
      </x:fill>
    </x:dxf>
    <x:dxf>
      <x:font>
        <x:color rgb="FFA60000"/>
      </x:font>
      <x:fill>
        <x:patternFill patternType="solid">
          <x:bgColor rgb="FFFFD9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4db37f0dc542fe" /><Relationship Type="http://schemas.openxmlformats.org/officeDocument/2006/relationships/theme" Target="/xl/theme/theme1.xml" Id="Rebee5bda5bef4166" /><Relationship Type="http://schemas.openxmlformats.org/officeDocument/2006/relationships/sharedStrings" Target="/xl/sharedStrings.xml" Id="Rba8f6e3c947c4849" /><Relationship Type="http://schemas.openxmlformats.org/officeDocument/2006/relationships/worksheet" Target="/xl/worksheets/sheet1.xml" Id="R4bb889a0f43546fd" /><Relationship Type="http://schemas.openxmlformats.org/officeDocument/2006/relationships/worksheet" Target="/xl/worksheets/sheet2.xml" Id="Re77de607aa7a4b6c" /><Relationship Type="http://schemas.openxmlformats.org/officeDocument/2006/relationships/worksheet" Target="/xl/worksheets/sheet3.xml" Id="R3a65ea128603458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42C31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3" hidden="0" customWidth="1"/>
    <x:col min="5" max="5" width="20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1"/>
      <x:c r="B1" s="1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1"/>
      <x:c r="B2" s="1"/>
      <x:c r="C2" s="3" t="str">
        <x:v>CARMEN / Overview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1"/>
      <x:c r="B3" s="1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1" customHeight="1">
      <x:c r="A4" s="1"/>
      <x:c r="B4" s="1"/>
      <x:c r="C4" s="2" t="str">
        <x:v>Case selected:</x:v>
      </x:c>
      <x:c r="D4" s="2"/>
      <x:c r="E4" s="6" t="str">
        <x:f>Assumptions!G4</x:f>
        <x:v>Base</x:v>
      </x:c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1"/>
      <x:c r="B5" s="1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1"/>
      <x:c r="B6" s="1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7" customHeight="1">
      <x:c r="A7" s="1"/>
      <x:c r="B7" s="1"/>
      <x:c r="C7" s="40" t="str">
        <x:v>Startup cash uses</x:v>
      </x:c>
      <x:c r="D7" s="40"/>
      <x:c r="E7" s="41" t="n">
        <x:f>Monthly!E45</x:f>
        <x:v>260000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7" customHeight="1">
      <x:c r="A8" s="1"/>
      <x:c r="B8" s="1"/>
      <x:c r="C8" s="40" t="str">
        <x:v>Equity funded</x:v>
      </x:c>
      <x:c r="D8" s="40"/>
      <x:c r="E8" s="41" t="n">
        <x:f>Monthly!E46</x:f>
        <x:v>375000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7" customHeight="1">
      <x:c r="A9" s="1"/>
      <x:c r="B9" s="1"/>
      <x:c r="C9" s="40" t="str">
        <x:v>Opening cash reserve</x:v>
      </x:c>
      <x:c r="D9" s="40"/>
      <x:c r="E9" s="41" t="n">
        <x:f>Monthly!E47</x:f>
        <x:v>115000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7" customHeight="1">
      <x:c r="A10" s="1"/>
      <x:c r="B10" s="1"/>
      <x:c r="C10" s="2" t="str">
        <x:v>Year 1 net sales</x:v>
      </x:c>
      <x:c r="D10" s="2"/>
      <x:c r="E10" s="33" t="n">
        <x:f>SUM(Monthly!E17:P17)</x:f>
        <x:v>1396720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7" customHeight="1">
      <x:c r="A11" s="1"/>
      <x:c r="B11" s="1"/>
      <x:c r="C11" s="2" t="str">
        <x:v>Year 1 operating profit</x:v>
      </x:c>
      <x:c r="D11" s="2"/>
      <x:c r="E11" s="33" t="n">
        <x:f>SUM(Monthly!E32:P32)</x:f>
        <x:v>121049.19999999998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7" customHeight="1">
      <x:c r="A12" s="1"/>
      <x:c r="B12" s="1"/>
      <x:c r="C12" s="2" t="str">
        <x:v>Year 1 operating cash</x:v>
      </x:c>
      <x:c r="D12" s="2"/>
      <x:c r="E12" s="33" t="n">
        <x:f>SUM(Monthly!E36:P36)</x:f>
        <x:v>121049.19999999998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7" customHeight="1">
      <x:c r="A13" s="1"/>
      <x:c r="B13" s="1"/>
      <x:c r="C13" s="40" t="str">
        <x:v>Year-end cash</x:v>
      </x:c>
      <x:c r="D13" s="40"/>
      <x:c r="E13" s="41" t="n">
        <x:f>Monthly!P37</x:f>
        <x:v>236049.2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7" customHeight="1">
      <x:c r="A14" s="1"/>
      <x:c r="B14" s="1"/>
      <x:c r="C14" s="40" t="str">
        <x:v>Lowest monthly closing cash</x:v>
      </x:c>
      <x:c r="D14" s="40"/>
      <x:c r="E14" s="41" t="n">
        <x:f>MIN(Monthly!E37:P37)</x:f>
        <x:v>86987.2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7" customHeight="1">
      <x:c r="A15" s="1"/>
      <x:c r="B15" s="1"/>
      <x:c r="C15" s="40" t="str">
        <x:v>Minimum equity before $0 cash</x:v>
      </x:c>
      <x:c r="D15" s="40"/>
      <x:c r="E15" s="41" t="n">
        <x:f>Monthly!E48</x:f>
        <x:v>288012.8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7" customHeight="1">
      <x:c r="A16" s="1"/>
      <x:c r="B16" s="1"/>
      <x:c r="C16" s="2" t="str">
        <x:v>Month 12 total daily orders</x:v>
      </x:c>
      <x:c r="D16" s="2"/>
      <x:c r="E16" s="35" t="n">
        <x:f>Monthly!P14</x:f>
        <x:v>150</x:v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7" customHeight="1">
      <x:c r="A17" s="1"/>
      <x:c r="B17" s="1"/>
      <x:c r="C17" s="2" t="str">
        <x:v>Month 12 daily break-even</x:v>
      </x:c>
      <x:c r="D17" s="2"/>
      <x:c r="E17" s="47" t="n">
        <x:f>Monthly!P42</x:f>
        <x:v>100.61751533923886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7" customHeight="1">
      <x:c r="A18" s="1"/>
      <x:c r="B18" s="1"/>
      <x:c r="C18" s="2" t="str">
        <x:v>Month 12 operating profit</x:v>
      </x:c>
      <x:c r="D18" s="2"/>
      <x:c r="E18" s="33" t="n">
        <x:f>Monthly!P32</x:f>
        <x:v>23470.5</x:v>
      </x:c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1"/>
      <x:c r="B19" s="1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1"/>
      <x:c r="B20" s="1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1"/>
      <x:c r="B21" s="1"/>
      <x:c r="C21" s="2" t="str">
        <x:v>Illustrative 12-month launch model. All inputs need validation.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1"/>
      <x:c r="B22" s="1"/>
      <x:c r="C22" s="2" t="str">
        <x:v>Change the single selector on Assumptions to compare cases.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1"/>
      <x:c r="B23" s="1"/>
      <x:c r="C23" s="2" t="str">
        <x:v>Operating profit is before tax, depreciation and startup spend.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1"/>
      <x:c r="B24" s="1"/>
      <x:c r="C24" s="2" t="str">
        <x:v>Cash includes stock purchases and startup cash uses.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1"/>
      <x:c r="B25" s="1"/>
      <x:c r="C25" s="2" t="str">
        <x:v>Premium store and accessible delivery have separate economics.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1"/>
      <x:c r="B26" s="1"/>
      <x:c r="C26" s="2" t="str">
        <x:v>This model includes one paid operator, not two founder salaries.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1"/>
      <x:c r="B27" s="1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1" customHeight="1">
      <x:c r="A28" s="1"/>
      <x:c r="B28" s="1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1" customHeight="1">
      <x:c r="A29" s="1"/>
      <x:c r="B29" s="1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1" customHeight="1">
      <x:c r="A30" s="1"/>
      <x:c r="B30" s="1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1"/>
      <x:c r="B31" s="1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1"/>
      <x:c r="B32" s="1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1"/>
      <x:c r="B33" s="1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1"/>
      <x:c r="B34" s="1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1"/>
      <x:c r="B35" s="1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1"/>
      <x:c r="B36" s="1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1"/>
      <x:c r="B37" s="1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1"/>
      <x:c r="B38" s="1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1"/>
      <x:c r="B39" s="1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1"/>
      <x:c r="B40" s="1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1"/>
      <x:c r="B41" s="1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1"/>
      <x:c r="B42" s="1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1"/>
      <x:c r="B43" s="1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1"/>
      <x:c r="B44" s="1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1"/>
      <x:c r="B45" s="1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1"/>
      <x:c r="B46" s="1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1"/>
      <x:c r="B47" s="1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1"/>
      <x:c r="B48" s="1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1"/>
      <x:c r="B49" s="1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1"/>
      <x:c r="B50" s="1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1"/>
      <x:c r="B51" s="1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1"/>
      <x:c r="B52" s="1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1"/>
      <x:c r="B53" s="1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1"/>
      <x:c r="B54" s="1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1"/>
      <x:c r="B55" s="1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1"/>
      <x:c r="B56" s="1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1"/>
      <x:c r="B57" s="1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1"/>
      <x:c r="B58" s="1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1"/>
      <x:c r="B59" s="1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1"/>
      <x:c r="B60" s="1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1"/>
      <x:c r="B61" s="1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1"/>
      <x:c r="B62" s="1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1"/>
      <x:c r="B63" s="1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1"/>
      <x:c r="B64" s="1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1"/>
      <x:c r="B65" s="1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1"/>
      <x:c r="B66" s="1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1"/>
      <x:c r="B67" s="1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1"/>
      <x:c r="B68" s="1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1"/>
      <x:c r="B69" s="1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1"/>
      <x:c r="B70" s="1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  <x:row r="71" ht="21" customHeight="1">
      <x:c r="A71" s="1"/>
      <x:c r="B71" s="1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</x:row>
    <x:row r="72" ht="21" customHeight="1">
      <x:c r="A72" s="1"/>
      <x:c r="B72" s="1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</x:row>
    <x:row r="73" ht="21" customHeight="1">
      <x:c r="A73" s="1"/>
      <x:c r="B73" s="1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</x:row>
    <x:row r="74" ht="21" customHeight="1">
      <x:c r="A74" s="1"/>
      <x:c r="B74" s="1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</x:row>
    <x:row r="75" ht="21" customHeight="1">
      <x:c r="A75" s="1"/>
      <x:c r="B75" s="1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</x:row>
    <x:row r="76" ht="21" customHeight="1">
      <x:c r="A76" s="1"/>
      <x:c r="B76" s="1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</x:row>
    <x:row r="77" ht="21" customHeight="1">
      <x:c r="A77" s="1"/>
      <x:c r="B77" s="1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</x:row>
    <x:row r="78" ht="21" customHeight="1">
      <x:c r="A78" s="1"/>
      <x:c r="B78" s="1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</x:row>
    <x:row r="79" ht="21" customHeight="1">
      <x:c r="A79" s="1"/>
      <x:c r="B79" s="1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</x:row>
    <x:row r="80" ht="21" customHeight="1">
      <x:c r="A80" s="1"/>
      <x:c r="B80" s="1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</x:row>
    <x:row r="81" ht="21" customHeight="1">
      <x:c r="A81" s="1"/>
      <x:c r="B81" s="1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</x:row>
    <x:row r="82" ht="21" customHeight="1">
      <x:c r="A82" s="1"/>
      <x:c r="B82" s="1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</x:row>
    <x:row r="83" ht="21" customHeight="1">
      <x:c r="A83" s="1"/>
      <x:c r="B83" s="1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</x:row>
    <x:row r="84" ht="21" customHeight="1">
      <x:c r="A84" s="1"/>
      <x:c r="B84" s="1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</x:row>
    <x:row r="85" ht="21" customHeight="1">
      <x:c r="A85" s="1"/>
      <x:c r="B85" s="1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</x:row>
    <x:row r="86" ht="21" customHeight="1">
      <x:c r="A86" s="1"/>
      <x:c r="B86" s="1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</x:row>
    <x:row r="87" ht="21" customHeight="1">
      <x:c r="A87" s="1"/>
      <x:c r="B87" s="1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</x:row>
    <x:row r="88" ht="21" customHeight="1">
      <x:c r="A88" s="1"/>
      <x:c r="B88" s="1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</x:row>
    <x:row r="89" ht="21" customHeight="1">
      <x:c r="A89" s="1"/>
      <x:c r="B89" s="1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</x:row>
    <x:row r="90" ht="21" customHeight="1">
      <x:c r="A90" s="1"/>
      <x:c r="B90" s="1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</x:row>
    <x:row r="91" ht="21" customHeight="1">
      <x:c r="A91" s="1"/>
      <x:c r="B91" s="1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</x:row>
    <x:row r="92" ht="21" customHeight="1">
      <x:c r="A92" s="1"/>
      <x:c r="B92" s="1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</x:row>
    <x:row r="93" ht="21" customHeight="1">
      <x:c r="A93" s="1"/>
      <x:c r="B93" s="1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</x:row>
    <x:row r="94" ht="21" customHeight="1">
      <x:c r="A94" s="1"/>
      <x:c r="B94" s="1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</x:row>
    <x:row r="95" ht="21" customHeight="1">
      <x:c r="A95" s="1"/>
      <x:c r="B95" s="1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</x:row>
    <x:row r="96" ht="21" customHeight="1">
      <x:c r="A96" s="1"/>
      <x:c r="B96" s="1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</x:row>
    <x:row r="97" ht="21" customHeight="1">
      <x:c r="A97" s="1"/>
      <x:c r="B97" s="1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</x:row>
    <x:row r="98" ht="21" customHeight="1">
      <x:c r="A98" s="1"/>
      <x:c r="B98" s="1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</x:row>
    <x:row r="99" ht="21" customHeight="1">
      <x:c r="A99" s="1"/>
      <x:c r="B99" s="1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</x:row>
    <x:row r="100" ht="21" customHeight="1">
      <x:c r="A100" s="1"/>
      <x:c r="B100" s="1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</x:row>
    <x:row r="101" ht="21" customHeight="1">
      <x:c r="A101" s="1"/>
      <x:c r="B101" s="1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</x:row>
    <x:row r="102" ht="21" customHeight="1">
      <x:c r="A102" s="1"/>
      <x:c r="B102" s="1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</x:row>
    <x:row r="103" ht="21" customHeight="1">
      <x:c r="A103" s="1"/>
      <x:c r="B103" s="1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</x:row>
    <x:row r="104" ht="21" customHeight="1">
      <x:c r="A104" s="1"/>
      <x:c r="B104" s="1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</x:row>
    <x:row r="105" ht="21" customHeight="1">
      <x:c r="A105" s="1"/>
      <x:c r="B105" s="1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</x:row>
    <x:row r="106" ht="21" customHeight="1">
      <x:c r="A106" s="1"/>
      <x:c r="B106" s="1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</x:row>
    <x:row r="107" ht="21" customHeight="1">
      <x:c r="A107" s="1"/>
      <x:c r="B107" s="1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</x:row>
    <x:row r="108" ht="21" customHeight="1">
      <x:c r="A108" s="1"/>
      <x:c r="B108" s="1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</x:row>
    <x:row r="109" ht="21" customHeight="1">
      <x:c r="A109" s="1"/>
      <x:c r="B109" s="1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</x:row>
    <x:row r="110" ht="21" customHeight="1">
      <x:c r="A110" s="1"/>
      <x:c r="B110" s="1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</x:row>
    <x:row r="111" ht="21" customHeight="1">
      <x:c r="A111" s="1"/>
      <x:c r="B111" s="1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</x:row>
    <x:row r="112" ht="21" customHeight="1">
      <x:c r="A112" s="1"/>
      <x:c r="B112" s="1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</x:row>
    <x:row r="113" ht="21" customHeight="1">
      <x:c r="A113" s="1"/>
      <x:c r="B113" s="1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</x:row>
    <x:row r="114" ht="21" customHeight="1">
      <x:c r="A114" s="1"/>
      <x:c r="B114" s="1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</x:row>
    <x:row r="115" ht="21" customHeight="1">
      <x:c r="A115" s="1"/>
      <x:c r="B115" s="1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</x:row>
    <x:row r="116" ht="21" customHeight="1">
      <x:c r="A116" s="1"/>
      <x:c r="B116" s="1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</x:row>
    <x:row r="117" ht="21" customHeight="1">
      <x:c r="A117" s="1"/>
      <x:c r="B117" s="1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</x:row>
    <x:row r="118" ht="21" customHeight="1">
      <x:c r="A118" s="1"/>
      <x:c r="B118" s="1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</x:row>
    <x:row r="119" ht="21" customHeight="1">
      <x:c r="A119" s="1"/>
      <x:c r="B119" s="1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</x:row>
    <x:row r="120" ht="21" customHeight="1">
      <x:c r="A120" s="1"/>
      <x:c r="B120" s="1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</x:row>
    <x:row r="121" ht="21" customHeight="1">
      <x:c r="A121" s="1"/>
      <x:c r="B121" s="1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</x:row>
    <x:row r="122" ht="21" customHeight="1">
      <x:c r="A122" s="1"/>
      <x:c r="B122" s="1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</x:row>
    <x:row r="123" ht="21" customHeight="1">
      <x:c r="A123" s="1"/>
      <x:c r="B123" s="1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</x:row>
    <x:row r="124" ht="21" customHeight="1">
      <x:c r="A124" s="1"/>
      <x:c r="B124" s="1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</x:row>
    <x:row r="125" ht="21" customHeight="1">
      <x:c r="A125" s="1"/>
      <x:c r="B125" s="1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</x:row>
    <x:row r="126" ht="21" customHeight="1">
      <x:c r="A126" s="1"/>
      <x:c r="B126" s="1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</x:row>
    <x:row r="127" ht="21" customHeight="1">
      <x:c r="A127" s="1"/>
      <x:c r="B127" s="1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</x:row>
    <x:row r="128" ht="21" customHeight="1">
      <x:c r="A128" s="1"/>
      <x:c r="B128" s="1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</x:row>
    <x:row r="129" ht="21" customHeight="1">
      <x:c r="A129" s="1"/>
      <x:c r="B129" s="1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</x:row>
    <x:row r="130" ht="21" customHeight="1">
      <x:c r="A130" s="1"/>
      <x:c r="B130" s="1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</x:row>
    <x:row r="131" ht="21" customHeight="1">
      <x:c r="A131" s="1"/>
      <x:c r="B131" s="1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</x:row>
    <x:row r="132" ht="21" customHeight="1">
      <x:c r="A132" s="1"/>
      <x:c r="B132" s="1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</x:row>
    <x:row r="133" ht="21" customHeight="1">
      <x:c r="A133" s="1"/>
      <x:c r="B133" s="1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</x:row>
    <x:row r="134" ht="21" customHeight="1">
      <x:c r="A134" s="1"/>
      <x:c r="B134" s="1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</x:row>
    <x:row r="135" ht="21" customHeight="1">
      <x:c r="A135" s="1"/>
      <x:c r="B135" s="1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</x:row>
    <x:row r="136" ht="21" customHeight="1">
      <x:c r="A136" s="1"/>
      <x:c r="B136" s="1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</x:row>
    <x:row r="137" ht="21" customHeight="1">
      <x:c r="A137" s="1"/>
      <x:c r="B137" s="1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</x:row>
    <x:row r="138" ht="21" customHeight="1">
      <x:c r="A138" s="1"/>
      <x:c r="B138" s="1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</x:row>
    <x:row r="139" ht="21" customHeight="1">
      <x:c r="A139" s="1"/>
      <x:c r="B139" s="1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</x:row>
    <x:row r="140" ht="21" customHeight="1">
      <x:c r="A140" s="1"/>
      <x:c r="B140" s="1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</x:row>
    <x:row r="141" ht="21" customHeight="1">
      <x:c r="A141" s="1"/>
      <x:c r="B141" s="1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</x:row>
    <x:row r="142" ht="21" customHeight="1">
      <x:c r="A142" s="1"/>
      <x:c r="B142" s="1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</x:row>
    <x:row r="143" ht="21" customHeight="1">
      <x:c r="A143" s="1"/>
      <x:c r="B143" s="1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</x:row>
    <x:row r="144" ht="21" customHeight="1">
      <x:c r="A144" s="1"/>
      <x:c r="B144" s="1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</x:row>
    <x:row r="145" ht="21" customHeight="1">
      <x:c r="A145" s="1"/>
      <x:c r="B145" s="1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0A18F"/>
  </x:sheetPr>
  <x:sheetViews>
    <x:sheetView showGridLines="0" workbookViewId="0">
      <x:pane xSplit="4" ySplit="8" topLeftCell="E9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3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1"/>
      <x:c r="B1" s="1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1"/>
      <x:c r="B2" s="1"/>
      <x:c r="C2" s="3" t="str">
        <x:v>CARMEN / Assumptions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1"/>
      <x:c r="B3" s="1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1" customHeight="1">
      <x:c r="A4" s="1"/>
      <x:c r="B4" s="1"/>
      <x:c r="C4" s="2" t="str">
        <x:v>Case selected:</x:v>
      </x:c>
      <x:c r="D4" s="2"/>
      <x:c r="E4" s="10" t="n">
        <x:v>1</x:v>
      </x:c>
      <x:c r="F4" s="2"/>
      <x:c r="G4" s="2" t="str">
        <x:f>CHOOSE(E4,"Base","Downside","Upside")</x:f>
        <x:v>Base</x:v>
      </x:c>
      <x:c r="H4" s="2"/>
      <x:c r="I4" s="2" t="str">
        <x:v>1 Base / 2 Downside / 3 Upside</x:v>
      </x:c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1"/>
      <x:c r="B5" s="1"/>
      <x:c r="C5" s="2" t="str">
        <x:v>Illustrative launch month</x:v>
      </x:c>
      <x:c r="D5" s="2"/>
      <x:c r="E5" s="12" t="d">
        <x:v>2027-01-01T00:00:00.000Z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1"/>
      <x:c r="B6" s="1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1"/>
      <x:c r="B7" s="1"/>
      <x:c r="C7" s="13" t="str">
        <x:v>USD unless labeled otherwise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1"/>
      <x:c r="B8" s="1"/>
      <x:c r="C8" s="16"/>
      <x:c r="D8" s="16"/>
      <x:c r="E8" s="18" t="n">
        <x:f>DATE(YEAR($E$5),MONTH($E$5)+0,1)</x:f>
        <x:v>46388</x:v>
      </x:c>
      <x:c r="F8" s="18" t="n">
        <x:f>DATE(YEAR($E$5),MONTH($E$5)+1,1)</x:f>
        <x:v>46419</x:v>
      </x:c>
      <x:c r="G8" s="18" t="n">
        <x:f>DATE(YEAR($E$5),MONTH($E$5)+2,1)</x:f>
        <x:v>46447</x:v>
      </x:c>
      <x:c r="H8" s="18" t="n">
        <x:f>DATE(YEAR($E$5),MONTH($E$5)+3,1)</x:f>
        <x:v>46478</x:v>
      </x:c>
      <x:c r="I8" s="18" t="n">
        <x:f>DATE(YEAR($E$5),MONTH($E$5)+4,1)</x:f>
        <x:v>46508</x:v>
      </x:c>
      <x:c r="J8" s="18" t="n">
        <x:f>DATE(YEAR($E$5),MONTH($E$5)+5,1)</x:f>
        <x:v>46539</x:v>
      </x:c>
      <x:c r="K8" s="18" t="n">
        <x:f>DATE(YEAR($E$5),MONTH($E$5)+6,1)</x:f>
        <x:v>46569</x:v>
      </x:c>
      <x:c r="L8" s="18" t="n">
        <x:f>DATE(YEAR($E$5),MONTH($E$5)+7,1)</x:f>
        <x:v>46600</x:v>
      </x:c>
      <x:c r="M8" s="18" t="n">
        <x:f>DATE(YEAR($E$5),MONTH($E$5)+8,1)</x:f>
        <x:v>46631</x:v>
      </x:c>
      <x:c r="N8" s="18" t="n">
        <x:f>DATE(YEAR($E$5),MONTH($E$5)+9,1)</x:f>
        <x:v>46661</x:v>
      </x:c>
      <x:c r="O8" s="18" t="n">
        <x:f>DATE(YEAR($E$5),MONTH($E$5)+10,1)</x:f>
        <x:v>46692</x:v>
      </x:c>
      <x:c r="P8" s="18" t="n">
        <x:f>DATE(YEAR($E$5),MONTH($E$5)+11,1)</x:f>
        <x:v>46722</x:v>
      </x:c>
      <x:c r="Q8" s="18" t="n">
        <x:f>DATE(YEAR($E$5),MONTH($E$5)+12,1)</x:f>
        <x:v>46753</x:v>
      </x:c>
      <x:c r="R8" s="18" t="n">
        <x:f>DATE(YEAR($E$5),MONTH($E$5)+13,1)</x:f>
        <x:v>46784</x:v>
      </x:c>
    </x:row>
    <x:row r="9" ht="21" customHeight="1">
      <x:c r="A9" s="1"/>
      <x:c r="B9" s="1"/>
      <x:c r="C9" s="22" t="str">
        <x:v>Store customers per open day / Active</x:v>
      </x:c>
      <x:c r="D9" s="22"/>
      <x:c r="E9" s="24" t="n">
        <x:f>IF(CHOOSE($E$4,COUNT(E10),COUNT(E11),COUNT(E12))=0,NA(),CHOOSE($E$4,E10,E11,E12))</x:f>
        <x:v>35</x:v>
      </x:c>
      <x:c r="F9" s="24" t="n">
        <x:f>IF(CHOOSE($E$4,COUNT(F10),COUNT(F11),COUNT(F12))=0,NA(),CHOOSE($E$4,F10,F11,F12))</x:f>
        <x:v>45</x:v>
      </x:c>
      <x:c r="G9" s="24" t="n">
        <x:f>IF(CHOOSE($E$4,COUNT(G10),COUNT(G11),COUNT(G12))=0,NA(),CHOOSE($E$4,G10,G11,G12))</x:f>
        <x:v>50</x:v>
      </x:c>
      <x:c r="H9" s="24" t="n">
        <x:f>IF(CHOOSE($E$4,COUNT(H10),COUNT(H11),COUNT(H12))=0,NA(),CHOOSE($E$4,H10,H11,H12))</x:f>
        <x:v>55</x:v>
      </x:c>
      <x:c r="I9" s="24" t="n">
        <x:f>IF(CHOOSE($E$4,COUNT(I10),COUNT(I11),COUNT(I12))=0,NA(),CHOOSE($E$4,I10,I11,I12))</x:f>
        <x:v>60</x:v>
      </x:c>
      <x:c r="J9" s="24" t="n">
        <x:f>IF(CHOOSE($E$4,COUNT(J10),COUNT(J11),COUNT(J12))=0,NA(),CHOOSE($E$4,J10,J11,J12))</x:f>
        <x:v>65</x:v>
      </x:c>
      <x:c r="K9" s="24" t="n">
        <x:f>IF(CHOOSE($E$4,COUNT(K10),COUNT(K11),COUNT(K12))=0,NA(),CHOOSE($E$4,K10,K11,K12))</x:f>
        <x:v>65</x:v>
      </x:c>
      <x:c r="L9" s="24" t="n">
        <x:f>IF(CHOOSE($E$4,COUNT(L10),COUNT(L11),COUNT(L12))=0,NA(),CHOOSE($E$4,L10,L11,L12))</x:f>
        <x:v>70</x:v>
      </x:c>
      <x:c r="M9" s="24" t="n">
        <x:f>IF(CHOOSE($E$4,COUNT(M10),COUNT(M11),COUNT(M12))=0,NA(),CHOOSE($E$4,M10,M11,M12))</x:f>
        <x:v>70</x:v>
      </x:c>
      <x:c r="N9" s="24" t="n">
        <x:f>IF(CHOOSE($E$4,COUNT(N10),COUNT(N11),COUNT(N12))=0,NA(),CHOOSE($E$4,N10,N11,N12))</x:f>
        <x:v>75</x:v>
      </x:c>
      <x:c r="O9" s="24" t="n">
        <x:f>IF(CHOOSE($E$4,COUNT(O10),COUNT(O11),COUNT(O12))=0,NA(),CHOOSE($E$4,O10,O11,O12))</x:f>
        <x:v>75</x:v>
      </x:c>
      <x:c r="P9" s="24" t="n">
        <x:f>IF(CHOOSE($E$4,COUNT(P10),COUNT(P11),COUNT(P12))=0,NA(),CHOOSE($E$4,P10,P11,P12))</x:f>
        <x:v>75</x:v>
      </x:c>
      <x:c r="Q9" s="24" t="n">
        <x:f>IF(CHOOSE($E$4,COUNT(Q10),COUNT(Q11),COUNT(Q12))=0,NA(),CHOOSE($E$4,Q10,Q11,Q12))</x:f>
        <x:v>75</x:v>
      </x:c>
      <x:c r="R9" s="24" t="n">
        <x:f>IF(CHOOSE($E$4,COUNT(R10),COUNT(R11),COUNT(R12))=0,NA(),CHOOSE($E$4,R10,R11,R12))</x:f>
        <x:v>75</x:v>
      </x:c>
    </x:row>
    <x:row r="10" ht="21" customHeight="1">
      <x:c r="A10" s="1"/>
      <x:c r="B10" s="1"/>
      <x:c r="C10" s="2" t="str">
        <x:v>Base</x:v>
      </x:c>
      <x:c r="D10" s="2"/>
      <x:c r="E10" s="25" t="n">
        <x:v>35</x:v>
      </x:c>
      <x:c r="F10" s="25" t="n">
        <x:v>45</x:v>
      </x:c>
      <x:c r="G10" s="25" t="n">
        <x:v>50</x:v>
      </x:c>
      <x:c r="H10" s="25" t="n">
        <x:v>55</x:v>
      </x:c>
      <x:c r="I10" s="25" t="n">
        <x:v>60</x:v>
      </x:c>
      <x:c r="J10" s="25" t="n">
        <x:v>65</x:v>
      </x:c>
      <x:c r="K10" s="25" t="n">
        <x:v>65</x:v>
      </x:c>
      <x:c r="L10" s="25" t="n">
        <x:v>70</x:v>
      </x:c>
      <x:c r="M10" s="25" t="n">
        <x:v>70</x:v>
      </x:c>
      <x:c r="N10" s="25" t="n">
        <x:v>75</x:v>
      </x:c>
      <x:c r="O10" s="25" t="n">
        <x:v>75</x:v>
      </x:c>
      <x:c r="P10" s="25" t="n">
        <x:v>75</x:v>
      </x:c>
      <x:c r="Q10" s="25" t="n">
        <x:v>75</x:v>
      </x:c>
      <x:c r="R10" s="25" t="n">
        <x:v>75</x:v>
      </x:c>
    </x:row>
    <x:row r="11" ht="21" customHeight="1">
      <x:c r="A11" s="1"/>
      <x:c r="B11" s="1"/>
      <x:c r="C11" s="2" t="str">
        <x:v>Downside</x:v>
      </x:c>
      <x:c r="D11" s="2"/>
      <x:c r="E11" s="25" t="n">
        <x:v>25</x:v>
      </x:c>
      <x:c r="F11" s="25" t="n">
        <x:v>30</x:v>
      </x:c>
      <x:c r="G11" s="25" t="n">
        <x:v>35</x:v>
      </x:c>
      <x:c r="H11" s="25" t="n">
        <x:v>35</x:v>
      </x:c>
      <x:c r="I11" s="25" t="n">
        <x:v>40</x:v>
      </x:c>
      <x:c r="J11" s="25" t="n">
        <x:v>40</x:v>
      </x:c>
      <x:c r="K11" s="25" t="n">
        <x:v>40</x:v>
      </x:c>
      <x:c r="L11" s="25" t="n">
        <x:v>45</x:v>
      </x:c>
      <x:c r="M11" s="25" t="n">
        <x:v>45</x:v>
      </x:c>
      <x:c r="N11" s="25" t="n">
        <x:v>45</x:v>
      </x:c>
      <x:c r="O11" s="25" t="n">
        <x:v>45</x:v>
      </x:c>
      <x:c r="P11" s="25" t="n">
        <x:v>45</x:v>
      </x:c>
      <x:c r="Q11" s="25" t="n">
        <x:v>45</x:v>
      </x:c>
      <x:c r="R11" s="25" t="n">
        <x:v>45</x:v>
      </x:c>
    </x:row>
    <x:row r="12" ht="21" customHeight="1">
      <x:c r="A12" s="1"/>
      <x:c r="B12" s="1"/>
      <x:c r="C12" s="2" t="str">
        <x:v>Upside</x:v>
      </x:c>
      <x:c r="D12" s="2"/>
      <x:c r="E12" s="25" t="n">
        <x:v>50</x:v>
      </x:c>
      <x:c r="F12" s="25" t="n">
        <x:v>60</x:v>
      </x:c>
      <x:c r="G12" s="25" t="n">
        <x:v>65</x:v>
      </x:c>
      <x:c r="H12" s="25" t="n">
        <x:v>70</x:v>
      </x:c>
      <x:c r="I12" s="25" t="n">
        <x:v>75</x:v>
      </x:c>
      <x:c r="J12" s="25" t="n">
        <x:v>80</x:v>
      </x:c>
      <x:c r="K12" s="25" t="n">
        <x:v>80</x:v>
      </x:c>
      <x:c r="L12" s="25" t="n">
        <x:v>85</x:v>
      </x:c>
      <x:c r="M12" s="25" t="n">
        <x:v>85</x:v>
      </x:c>
      <x:c r="N12" s="25" t="n">
        <x:v>90</x:v>
      </x:c>
      <x:c r="O12" s="25" t="n">
        <x:v>90</x:v>
      </x:c>
      <x:c r="P12" s="25" t="n">
        <x:v>90</x:v>
      </x:c>
      <x:c r="Q12" s="25" t="n">
        <x:v>90</x:v>
      </x:c>
      <x:c r="R12" s="25" t="n">
        <x:v>90</x:v>
      </x:c>
    </x:row>
    <x:row r="13" ht="21" customHeight="1">
      <x:c r="A13" s="1"/>
      <x:c r="B13" s="1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1"/>
      <x:c r="B14" s="1"/>
      <x:c r="C14" s="22" t="str">
        <x:v>Delivery orders per open day / Active</x:v>
      </x:c>
      <x:c r="D14" s="22"/>
      <x:c r="E14" s="24" t="n">
        <x:f>IF(CHOOSE($E$4,COUNT(E15),COUNT(E16),COUNT(E17))=0,NA(),CHOOSE($E$4,E15,E16,E17))</x:f>
        <x:v>25</x:v>
      </x:c>
      <x:c r="F14" s="24" t="n">
        <x:f>IF(CHOOSE($E$4,COUNT(F15),COUNT(F16),COUNT(F17))=0,NA(),CHOOSE($E$4,F15,F16,F17))</x:f>
        <x:v>35</x:v>
      </x:c>
      <x:c r="G14" s="24" t="n">
        <x:f>IF(CHOOSE($E$4,COUNT(G15),COUNT(G16),COUNT(G17))=0,NA(),CHOOSE($E$4,G15,G16,G17))</x:f>
        <x:v>45</x:v>
      </x:c>
      <x:c r="H14" s="24" t="n">
        <x:f>IF(CHOOSE($E$4,COUNT(H15),COUNT(H16),COUNT(H17))=0,NA(),CHOOSE($E$4,H15,H16,H17))</x:f>
        <x:v>50</x:v>
      </x:c>
      <x:c r="I14" s="24" t="n">
        <x:f>IF(CHOOSE($E$4,COUNT(I15),COUNT(I16),COUNT(I17))=0,NA(),CHOOSE($E$4,I15,I16,I17))</x:f>
        <x:v>55</x:v>
      </x:c>
      <x:c r="J14" s="24" t="n">
        <x:f>IF(CHOOSE($E$4,COUNT(J15),COUNT(J16),COUNT(J17))=0,NA(),CHOOSE($E$4,J15,J16,J17))</x:f>
        <x:v>60</x:v>
      </x:c>
      <x:c r="K14" s="24" t="n">
        <x:f>IF(CHOOSE($E$4,COUNT(K15),COUNT(K16),COUNT(K17))=0,NA(),CHOOSE($E$4,K15,K16,K17))</x:f>
        <x:v>65</x:v>
      </x:c>
      <x:c r="L14" s="24" t="n">
        <x:f>IF(CHOOSE($E$4,COUNT(L15),COUNT(L16),COUNT(L17))=0,NA(),CHOOSE($E$4,L15,L16,L17))</x:f>
        <x:v>70</x:v>
      </x:c>
      <x:c r="M14" s="24" t="n">
        <x:f>IF(CHOOSE($E$4,COUNT(M15),COUNT(M16),COUNT(M17))=0,NA(),CHOOSE($E$4,M15,M16,M17))</x:f>
        <x:v>70</x:v>
      </x:c>
      <x:c r="N14" s="24" t="n">
        <x:f>IF(CHOOSE($E$4,COUNT(N15),COUNT(N16),COUNT(N17))=0,NA(),CHOOSE($E$4,N15,N16,N17))</x:f>
        <x:v>75</x:v>
      </x:c>
      <x:c r="O14" s="24" t="n">
        <x:f>IF(CHOOSE($E$4,COUNT(O15),COUNT(O16),COUNT(O17))=0,NA(),CHOOSE($E$4,O15,O16,O17))</x:f>
        <x:v>75</x:v>
      </x:c>
      <x:c r="P14" s="24" t="n">
        <x:f>IF(CHOOSE($E$4,COUNT(P15),COUNT(P16),COUNT(P17))=0,NA(),CHOOSE($E$4,P15,P16,P17))</x:f>
        <x:v>75</x:v>
      </x:c>
      <x:c r="Q14" s="24" t="n">
        <x:f>IF(CHOOSE($E$4,COUNT(Q15),COUNT(Q16),COUNT(Q17))=0,NA(),CHOOSE($E$4,Q15,Q16,Q17))</x:f>
        <x:v>75</x:v>
      </x:c>
      <x:c r="R14" s="24" t="n">
        <x:f>IF(CHOOSE($E$4,COUNT(R15),COUNT(R16),COUNT(R17))=0,NA(),CHOOSE($E$4,R15,R16,R17))</x:f>
        <x:v>75</x:v>
      </x:c>
    </x:row>
    <x:row r="15" ht="21" customHeight="1">
      <x:c r="A15" s="1"/>
      <x:c r="B15" s="1"/>
      <x:c r="C15" s="2" t="str">
        <x:v>Base</x:v>
      </x:c>
      <x:c r="D15" s="2"/>
      <x:c r="E15" s="25" t="n">
        <x:v>25</x:v>
      </x:c>
      <x:c r="F15" s="25" t="n">
        <x:v>35</x:v>
      </x:c>
      <x:c r="G15" s="25" t="n">
        <x:v>45</x:v>
      </x:c>
      <x:c r="H15" s="25" t="n">
        <x:v>50</x:v>
      </x:c>
      <x:c r="I15" s="25" t="n">
        <x:v>55</x:v>
      </x:c>
      <x:c r="J15" s="25" t="n">
        <x:v>60</x:v>
      </x:c>
      <x:c r="K15" s="25" t="n">
        <x:v>65</x:v>
      </x:c>
      <x:c r="L15" s="25" t="n">
        <x:v>70</x:v>
      </x:c>
      <x:c r="M15" s="25" t="n">
        <x:v>70</x:v>
      </x:c>
      <x:c r="N15" s="25" t="n">
        <x:v>75</x:v>
      </x:c>
      <x:c r="O15" s="25" t="n">
        <x:v>75</x:v>
      </x:c>
      <x:c r="P15" s="25" t="n">
        <x:v>75</x:v>
      </x:c>
      <x:c r="Q15" s="25" t="n">
        <x:v>75</x:v>
      </x:c>
      <x:c r="R15" s="25" t="n">
        <x:v>75</x:v>
      </x:c>
    </x:row>
    <x:row r="16" ht="21" customHeight="1">
      <x:c r="A16" s="1"/>
      <x:c r="B16" s="1"/>
      <x:c r="C16" s="2" t="str">
        <x:v>Downside</x:v>
      </x:c>
      <x:c r="D16" s="2"/>
      <x:c r="E16" s="25" t="n">
        <x:v>25</x:v>
      </x:c>
      <x:c r="F16" s="25" t="n">
        <x:v>30</x:v>
      </x:c>
      <x:c r="G16" s="25" t="n">
        <x:v>35</x:v>
      </x:c>
      <x:c r="H16" s="25" t="n">
        <x:v>40</x:v>
      </x:c>
      <x:c r="I16" s="25" t="n">
        <x:v>45</x:v>
      </x:c>
      <x:c r="J16" s="25" t="n">
        <x:v>50</x:v>
      </x:c>
      <x:c r="K16" s="25" t="n">
        <x:v>50</x:v>
      </x:c>
      <x:c r="L16" s="25" t="n">
        <x:v>55</x:v>
      </x:c>
      <x:c r="M16" s="25" t="n">
        <x:v>55</x:v>
      </x:c>
      <x:c r="N16" s="25" t="n">
        <x:v>60</x:v>
      </x:c>
      <x:c r="O16" s="25" t="n">
        <x:v>60</x:v>
      </x:c>
      <x:c r="P16" s="25" t="n">
        <x:v>60</x:v>
      </x:c>
      <x:c r="Q16" s="25" t="n">
        <x:v>60</x:v>
      </x:c>
      <x:c r="R16" s="25" t="n">
        <x:v>60</x:v>
      </x:c>
    </x:row>
    <x:row r="17" ht="21" customHeight="1">
      <x:c r="A17" s="1"/>
      <x:c r="B17" s="1"/>
      <x:c r="C17" s="2" t="str">
        <x:v>Upside</x:v>
      </x:c>
      <x:c r="D17" s="2"/>
      <x:c r="E17" s="25" t="n">
        <x:v>40</x:v>
      </x:c>
      <x:c r="F17" s="25" t="n">
        <x:v>50</x:v>
      </x:c>
      <x:c r="G17" s="25" t="n">
        <x:v>60</x:v>
      </x:c>
      <x:c r="H17" s="25" t="n">
        <x:v>70</x:v>
      </x:c>
      <x:c r="I17" s="25" t="n">
        <x:v>80</x:v>
      </x:c>
      <x:c r="J17" s="25" t="n">
        <x:v>90</x:v>
      </x:c>
      <x:c r="K17" s="25" t="n">
        <x:v>90</x:v>
      </x:c>
      <x:c r="L17" s="25" t="n">
        <x:v>100</x:v>
      </x:c>
      <x:c r="M17" s="25" t="n">
        <x:v>100</x:v>
      </x:c>
      <x:c r="N17" s="25" t="n">
        <x:v>110</x:v>
      </x:c>
      <x:c r="O17" s="25" t="n">
        <x:v>110</x:v>
      </x:c>
      <x:c r="P17" s="25" t="n">
        <x:v>110</x:v>
      </x:c>
      <x:c r="Q17" s="25" t="n">
        <x:v>110</x:v>
      </x:c>
      <x:c r="R17" s="25" t="n">
        <x:v>110</x:v>
      </x:c>
    </x:row>
    <x:row r="18" ht="21" customHeight="1">
      <x:c r="A18" s="1"/>
      <x:c r="B18" s="1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1"/>
      <x:c r="B19" s="1"/>
      <x:c r="C19" s="22" t="str">
        <x:v>Store check before sales tax / Active</x:v>
      </x:c>
      <x:c r="D19" s="22"/>
      <x:c r="E19" s="26" t="n">
        <x:f>IF(CHOOSE($E$4,COUNT(E20),COUNT(E21),COUNT(E22))=0,NA(),CHOOSE($E$4,E20,E21,E22))</x:f>
        <x:v>48</x:v>
      </x:c>
      <x:c r="F19" s="26" t="n">
        <x:f>IF(CHOOSE($E$4,COUNT(F20),COUNT(F21),COUNT(F22))=0,NA(),CHOOSE($E$4,F20,F21,F22))</x:f>
        <x:v>48</x:v>
      </x:c>
      <x:c r="G19" s="26" t="n">
        <x:f>IF(CHOOSE($E$4,COUNT(G20),COUNT(G21),COUNT(G22))=0,NA(),CHOOSE($E$4,G20,G21,G22))</x:f>
        <x:v>48</x:v>
      </x:c>
      <x:c r="H19" s="26" t="n">
        <x:f>IF(CHOOSE($E$4,COUNT(H20),COUNT(H21),COUNT(H22))=0,NA(),CHOOSE($E$4,H20,H21,H22))</x:f>
        <x:v>48</x:v>
      </x:c>
      <x:c r="I19" s="26" t="n">
        <x:f>IF(CHOOSE($E$4,COUNT(I20),COUNT(I21),COUNT(I22))=0,NA(),CHOOSE($E$4,I20,I21,I22))</x:f>
        <x:v>48</x:v>
      </x:c>
      <x:c r="J19" s="26" t="n">
        <x:f>IF(CHOOSE($E$4,COUNT(J20),COUNT(J21),COUNT(J22))=0,NA(),CHOOSE($E$4,J20,J21,J22))</x:f>
        <x:v>48</x:v>
      </x:c>
      <x:c r="K19" s="26" t="n">
        <x:f>IF(CHOOSE($E$4,COUNT(K20),COUNT(K21),COUNT(K22))=0,NA(),CHOOSE($E$4,K20,K21,K22))</x:f>
        <x:v>48</x:v>
      </x:c>
      <x:c r="L19" s="26" t="n">
        <x:f>IF(CHOOSE($E$4,COUNT(L20),COUNT(L21),COUNT(L22))=0,NA(),CHOOSE($E$4,L20,L21,L22))</x:f>
        <x:v>48</x:v>
      </x:c>
      <x:c r="M19" s="26" t="n">
        <x:f>IF(CHOOSE($E$4,COUNT(M20),COUNT(M21),COUNT(M22))=0,NA(),CHOOSE($E$4,M20,M21,M22))</x:f>
        <x:v>48</x:v>
      </x:c>
      <x:c r="N19" s="26" t="n">
        <x:f>IF(CHOOSE($E$4,COUNT(N20),COUNT(N21),COUNT(N22))=0,NA(),CHOOSE($E$4,N20,N21,N22))</x:f>
        <x:v>48</x:v>
      </x:c>
      <x:c r="O19" s="26" t="n">
        <x:f>IF(CHOOSE($E$4,COUNT(O20),COUNT(O21),COUNT(O22))=0,NA(),CHOOSE($E$4,O20,O21,O22))</x:f>
        <x:v>48</x:v>
      </x:c>
      <x:c r="P19" s="26" t="n">
        <x:f>IF(CHOOSE($E$4,COUNT(P20),COUNT(P21),COUNT(P22))=0,NA(),CHOOSE($E$4,P20,P21,P22))</x:f>
        <x:v>48</x:v>
      </x:c>
      <x:c r="Q19" s="26" t="n">
        <x:f>IF(CHOOSE($E$4,COUNT(Q20),COUNT(Q21),COUNT(Q22))=0,NA(),CHOOSE($E$4,Q20,Q21,Q22))</x:f>
        <x:v>48</x:v>
      </x:c>
      <x:c r="R19" s="26" t="n">
        <x:f>IF(CHOOSE($E$4,COUNT(R20),COUNT(R21),COUNT(R22))=0,NA(),CHOOSE($E$4,R20,R21,R22))</x:f>
        <x:v>48</x:v>
      </x:c>
    </x:row>
    <x:row r="20" ht="21" customHeight="1">
      <x:c r="A20" s="1"/>
      <x:c r="B20" s="1"/>
      <x:c r="C20" s="2" t="str">
        <x:v>Base</x:v>
      </x:c>
      <x:c r="D20" s="2"/>
      <x:c r="E20" s="27" t="n">
        <x:v>48</x:v>
      </x:c>
      <x:c r="F20" s="27" t="n">
        <x:v>48</x:v>
      </x:c>
      <x:c r="G20" s="27" t="n">
        <x:v>48</x:v>
      </x:c>
      <x:c r="H20" s="27" t="n">
        <x:v>48</x:v>
      </x:c>
      <x:c r="I20" s="27" t="n">
        <x:v>48</x:v>
      </x:c>
      <x:c r="J20" s="27" t="n">
        <x:v>48</x:v>
      </x:c>
      <x:c r="K20" s="27" t="n">
        <x:v>48</x:v>
      </x:c>
      <x:c r="L20" s="27" t="n">
        <x:v>48</x:v>
      </x:c>
      <x:c r="M20" s="27" t="n">
        <x:v>48</x:v>
      </x:c>
      <x:c r="N20" s="27" t="n">
        <x:v>48</x:v>
      </x:c>
      <x:c r="O20" s="27" t="n">
        <x:v>48</x:v>
      </x:c>
      <x:c r="P20" s="27" t="n">
        <x:v>48</x:v>
      </x:c>
      <x:c r="Q20" s="27" t="n">
        <x:v>48</x:v>
      </x:c>
      <x:c r="R20" s="27" t="n">
        <x:v>48</x:v>
      </x:c>
    </x:row>
    <x:row r="21" ht="21" customHeight="1">
      <x:c r="A21" s="1"/>
      <x:c r="B21" s="1"/>
      <x:c r="C21" s="2" t="str">
        <x:v>Downside</x:v>
      </x:c>
      <x:c r="D21" s="2"/>
      <x:c r="E21" s="27" t="n">
        <x:v>44</x:v>
      </x:c>
      <x:c r="F21" s="27" t="n">
        <x:v>44</x:v>
      </x:c>
      <x:c r="G21" s="27" t="n">
        <x:v>44</x:v>
      </x:c>
      <x:c r="H21" s="27" t="n">
        <x:v>44</x:v>
      </x:c>
      <x:c r="I21" s="27" t="n">
        <x:v>44</x:v>
      </x:c>
      <x:c r="J21" s="27" t="n">
        <x:v>44</x:v>
      </x:c>
      <x:c r="K21" s="27" t="n">
        <x:v>44</x:v>
      </x:c>
      <x:c r="L21" s="27" t="n">
        <x:v>44</x:v>
      </x:c>
      <x:c r="M21" s="27" t="n">
        <x:v>44</x:v>
      </x:c>
      <x:c r="N21" s="27" t="n">
        <x:v>44</x:v>
      </x:c>
      <x:c r="O21" s="27" t="n">
        <x:v>44</x:v>
      </x:c>
      <x:c r="P21" s="27" t="n">
        <x:v>44</x:v>
      </x:c>
      <x:c r="Q21" s="27" t="n">
        <x:v>44</x:v>
      </x:c>
      <x:c r="R21" s="27" t="n">
        <x:v>44</x:v>
      </x:c>
    </x:row>
    <x:row r="22" ht="21" customHeight="1">
      <x:c r="A22" s="1"/>
      <x:c r="B22" s="1"/>
      <x:c r="C22" s="2" t="str">
        <x:v>Upside</x:v>
      </x:c>
      <x:c r="D22" s="2"/>
      <x:c r="E22" s="27" t="n">
        <x:v>52</x:v>
      </x:c>
      <x:c r="F22" s="27" t="n">
        <x:v>52</x:v>
      </x:c>
      <x:c r="G22" s="27" t="n">
        <x:v>52</x:v>
      </x:c>
      <x:c r="H22" s="27" t="n">
        <x:v>52</x:v>
      </x:c>
      <x:c r="I22" s="27" t="n">
        <x:v>52</x:v>
      </x:c>
      <x:c r="J22" s="27" t="n">
        <x:v>52</x:v>
      </x:c>
      <x:c r="K22" s="27" t="n">
        <x:v>52</x:v>
      </x:c>
      <x:c r="L22" s="27" t="n">
        <x:v>52</x:v>
      </x:c>
      <x:c r="M22" s="27" t="n">
        <x:v>52</x:v>
      </x:c>
      <x:c r="N22" s="27" t="n">
        <x:v>52</x:v>
      </x:c>
      <x:c r="O22" s="27" t="n">
        <x:v>52</x:v>
      </x:c>
      <x:c r="P22" s="27" t="n">
        <x:v>52</x:v>
      </x:c>
      <x:c r="Q22" s="27" t="n">
        <x:v>52</x:v>
      </x:c>
      <x:c r="R22" s="27" t="n">
        <x:v>52</x:v>
      </x:c>
    </x:row>
    <x:row r="23" ht="21" customHeight="1">
      <x:c r="A23" s="1"/>
      <x:c r="B23" s="1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1"/>
      <x:c r="B24" s="1"/>
      <x:c r="C24" s="22" t="str">
        <x:v>Delivery basket before sales tax / Active</x:v>
      </x:c>
      <x:c r="D24" s="22"/>
      <x:c r="E24" s="26" t="n">
        <x:f>IF(CHOOSE($E$4,COUNT(E25),COUNT(E26),COUNT(E27))=0,NA(),CHOOSE($E$4,E25,E26,E27))</x:f>
        <x:v>26</x:v>
      </x:c>
      <x:c r="F24" s="26" t="n">
        <x:f>IF(CHOOSE($E$4,COUNT(F25),COUNT(F26),COUNT(F27))=0,NA(),CHOOSE($E$4,F25,F26,F27))</x:f>
        <x:v>26</x:v>
      </x:c>
      <x:c r="G24" s="26" t="n">
        <x:f>IF(CHOOSE($E$4,COUNT(G25),COUNT(G26),COUNT(G27))=0,NA(),CHOOSE($E$4,G25,G26,G27))</x:f>
        <x:v>26</x:v>
      </x:c>
      <x:c r="H24" s="26" t="n">
        <x:f>IF(CHOOSE($E$4,COUNT(H25),COUNT(H26),COUNT(H27))=0,NA(),CHOOSE($E$4,H25,H26,H27))</x:f>
        <x:v>26</x:v>
      </x:c>
      <x:c r="I24" s="26" t="n">
        <x:f>IF(CHOOSE($E$4,COUNT(I25),COUNT(I26),COUNT(I27))=0,NA(),CHOOSE($E$4,I25,I26,I27))</x:f>
        <x:v>26</x:v>
      </x:c>
      <x:c r="J24" s="26" t="n">
        <x:f>IF(CHOOSE($E$4,COUNT(J25),COUNT(J26),COUNT(J27))=0,NA(),CHOOSE($E$4,J25,J26,J27))</x:f>
        <x:v>26</x:v>
      </x:c>
      <x:c r="K24" s="26" t="n">
        <x:f>IF(CHOOSE($E$4,COUNT(K25),COUNT(K26),COUNT(K27))=0,NA(),CHOOSE($E$4,K25,K26,K27))</x:f>
        <x:v>26</x:v>
      </x:c>
      <x:c r="L24" s="26" t="n">
        <x:f>IF(CHOOSE($E$4,COUNT(L25),COUNT(L26),COUNT(L27))=0,NA(),CHOOSE($E$4,L25,L26,L27))</x:f>
        <x:v>26</x:v>
      </x:c>
      <x:c r="M24" s="26" t="n">
        <x:f>IF(CHOOSE($E$4,COUNT(M25),COUNT(M26),COUNT(M27))=0,NA(),CHOOSE($E$4,M25,M26,M27))</x:f>
        <x:v>26</x:v>
      </x:c>
      <x:c r="N24" s="26" t="n">
        <x:f>IF(CHOOSE($E$4,COUNT(N25),COUNT(N26),COUNT(N27))=0,NA(),CHOOSE($E$4,N25,N26,N27))</x:f>
        <x:v>26</x:v>
      </x:c>
      <x:c r="O24" s="26" t="n">
        <x:f>IF(CHOOSE($E$4,COUNT(O25),COUNT(O26),COUNT(O27))=0,NA(),CHOOSE($E$4,O25,O26,O27))</x:f>
        <x:v>26</x:v>
      </x:c>
      <x:c r="P24" s="26" t="n">
        <x:f>IF(CHOOSE($E$4,COUNT(P25),COUNT(P26),COUNT(P27))=0,NA(),CHOOSE($E$4,P25,P26,P27))</x:f>
        <x:v>26</x:v>
      </x:c>
      <x:c r="Q24" s="26" t="n">
        <x:f>IF(CHOOSE($E$4,COUNT(Q25),COUNT(Q26),COUNT(Q27))=0,NA(),CHOOSE($E$4,Q25,Q26,Q27))</x:f>
        <x:v>26</x:v>
      </x:c>
      <x:c r="R24" s="26" t="n">
        <x:f>IF(CHOOSE($E$4,COUNT(R25),COUNT(R26),COUNT(R27))=0,NA(),CHOOSE($E$4,R25,R26,R27))</x:f>
        <x:v>26</x:v>
      </x:c>
    </x:row>
    <x:row r="25" ht="21" customHeight="1">
      <x:c r="A25" s="1"/>
      <x:c r="B25" s="1"/>
      <x:c r="C25" s="2" t="str">
        <x:v>Base</x:v>
      </x:c>
      <x:c r="D25" s="2"/>
      <x:c r="E25" s="27" t="n">
        <x:v>26</x:v>
      </x:c>
      <x:c r="F25" s="27" t="n">
        <x:v>26</x:v>
      </x:c>
      <x:c r="G25" s="27" t="n">
        <x:v>26</x:v>
      </x:c>
      <x:c r="H25" s="27" t="n">
        <x:v>26</x:v>
      </x:c>
      <x:c r="I25" s="27" t="n">
        <x:v>26</x:v>
      </x:c>
      <x:c r="J25" s="27" t="n">
        <x:v>26</x:v>
      </x:c>
      <x:c r="K25" s="27" t="n">
        <x:v>26</x:v>
      </x:c>
      <x:c r="L25" s="27" t="n">
        <x:v>26</x:v>
      </x:c>
      <x:c r="M25" s="27" t="n">
        <x:v>26</x:v>
      </x:c>
      <x:c r="N25" s="27" t="n">
        <x:v>26</x:v>
      </x:c>
      <x:c r="O25" s="27" t="n">
        <x:v>26</x:v>
      </x:c>
      <x:c r="P25" s="27" t="n">
        <x:v>26</x:v>
      </x:c>
      <x:c r="Q25" s="27" t="n">
        <x:v>26</x:v>
      </x:c>
      <x:c r="R25" s="27" t="n">
        <x:v>26</x:v>
      </x:c>
    </x:row>
    <x:row r="26" ht="21" customHeight="1">
      <x:c r="A26" s="1"/>
      <x:c r="B26" s="1"/>
      <x:c r="C26" s="2" t="str">
        <x:v>Downside</x:v>
      </x:c>
      <x:c r="D26" s="2"/>
      <x:c r="E26" s="27" t="n">
        <x:v>24</x:v>
      </x:c>
      <x:c r="F26" s="27" t="n">
        <x:v>24</x:v>
      </x:c>
      <x:c r="G26" s="27" t="n">
        <x:v>24</x:v>
      </x:c>
      <x:c r="H26" s="27" t="n">
        <x:v>24</x:v>
      </x:c>
      <x:c r="I26" s="27" t="n">
        <x:v>24</x:v>
      </x:c>
      <x:c r="J26" s="27" t="n">
        <x:v>24</x:v>
      </x:c>
      <x:c r="K26" s="27" t="n">
        <x:v>24</x:v>
      </x:c>
      <x:c r="L26" s="27" t="n">
        <x:v>24</x:v>
      </x:c>
      <x:c r="M26" s="27" t="n">
        <x:v>24</x:v>
      </x:c>
      <x:c r="N26" s="27" t="n">
        <x:v>24</x:v>
      </x:c>
      <x:c r="O26" s="27" t="n">
        <x:v>24</x:v>
      </x:c>
      <x:c r="P26" s="27" t="n">
        <x:v>24</x:v>
      </x:c>
      <x:c r="Q26" s="27" t="n">
        <x:v>24</x:v>
      </x:c>
      <x:c r="R26" s="27" t="n">
        <x:v>24</x:v>
      </x:c>
    </x:row>
    <x:row r="27" ht="21" customHeight="1">
      <x:c r="A27" s="1"/>
      <x:c r="B27" s="1"/>
      <x:c r="C27" s="2" t="str">
        <x:v>Upside</x:v>
      </x:c>
      <x:c r="D27" s="2"/>
      <x:c r="E27" s="27" t="n">
        <x:v>28</x:v>
      </x:c>
      <x:c r="F27" s="27" t="n">
        <x:v>28</x:v>
      </x:c>
      <x:c r="G27" s="27" t="n">
        <x:v>28</x:v>
      </x:c>
      <x:c r="H27" s="27" t="n">
        <x:v>28</x:v>
      </x:c>
      <x:c r="I27" s="27" t="n">
        <x:v>28</x:v>
      </x:c>
      <x:c r="J27" s="27" t="n">
        <x:v>28</x:v>
      </x:c>
      <x:c r="K27" s="27" t="n">
        <x:v>28</x:v>
      </x:c>
      <x:c r="L27" s="27" t="n">
        <x:v>28</x:v>
      </x:c>
      <x:c r="M27" s="27" t="n">
        <x:v>28</x:v>
      </x:c>
      <x:c r="N27" s="27" t="n">
        <x:v>28</x:v>
      </x:c>
      <x:c r="O27" s="27" t="n">
        <x:v>28</x:v>
      </x:c>
      <x:c r="P27" s="27" t="n">
        <x:v>28</x:v>
      </x:c>
      <x:c r="Q27" s="27" t="n">
        <x:v>28</x:v>
      </x:c>
      <x:c r="R27" s="27" t="n">
        <x:v>28</x:v>
      </x:c>
    </x:row>
    <x:row r="28" ht="21" customHeight="1">
      <x:c r="A28" s="1"/>
      <x:c r="B28" s="1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1" customHeight="1">
      <x:c r="A29" s="1"/>
      <x:c r="B29" s="1"/>
      <x:c r="C29" s="22" t="str">
        <x:v>Store food and waste / sales / Active</x:v>
      </x:c>
      <x:c r="D29" s="22"/>
      <x:c r="E29" s="28" t="n">
        <x:f>IF(CHOOSE($E$4,COUNT(E30),COUNT(E31),COUNT(E32))=0,NA(),CHOOSE($E$4,E30,E31,E32))</x:f>
        <x:v>0.36</x:v>
      </x:c>
      <x:c r="F29" s="28" t="n">
        <x:f>IF(CHOOSE($E$4,COUNT(F30),COUNT(F31),COUNT(F32))=0,NA(),CHOOSE($E$4,F30,F31,F32))</x:f>
        <x:v>0.36</x:v>
      </x:c>
      <x:c r="G29" s="28" t="n">
        <x:f>IF(CHOOSE($E$4,COUNT(G30),COUNT(G31),COUNT(G32))=0,NA(),CHOOSE($E$4,G30,G31,G32))</x:f>
        <x:v>0.36</x:v>
      </x:c>
      <x:c r="H29" s="28" t="n">
        <x:f>IF(CHOOSE($E$4,COUNT(H30),COUNT(H31),COUNT(H32))=0,NA(),CHOOSE($E$4,H30,H31,H32))</x:f>
        <x:v>0.36</x:v>
      </x:c>
      <x:c r="I29" s="28" t="n">
        <x:f>IF(CHOOSE($E$4,COUNT(I30),COUNT(I31),COUNT(I32))=0,NA(),CHOOSE($E$4,I30,I31,I32))</x:f>
        <x:v>0.36</x:v>
      </x:c>
      <x:c r="J29" s="28" t="n">
        <x:f>IF(CHOOSE($E$4,COUNT(J30),COUNT(J31),COUNT(J32))=0,NA(),CHOOSE($E$4,J30,J31,J32))</x:f>
        <x:v>0.36</x:v>
      </x:c>
      <x:c r="K29" s="28" t="n">
        <x:f>IF(CHOOSE($E$4,COUNT(K30),COUNT(K31),COUNT(K32))=0,NA(),CHOOSE($E$4,K30,K31,K32))</x:f>
        <x:v>0.36</x:v>
      </x:c>
      <x:c r="L29" s="28" t="n">
        <x:f>IF(CHOOSE($E$4,COUNT(L30),COUNT(L31),COUNT(L32))=0,NA(),CHOOSE($E$4,L30,L31,L32))</x:f>
        <x:v>0.36</x:v>
      </x:c>
      <x:c r="M29" s="28" t="n">
        <x:f>IF(CHOOSE($E$4,COUNT(M30),COUNT(M31),COUNT(M32))=0,NA(),CHOOSE($E$4,M30,M31,M32))</x:f>
        <x:v>0.36</x:v>
      </x:c>
      <x:c r="N29" s="28" t="n">
        <x:f>IF(CHOOSE($E$4,COUNT(N30),COUNT(N31),COUNT(N32))=0,NA(),CHOOSE($E$4,N30,N31,N32))</x:f>
        <x:v>0.36</x:v>
      </x:c>
      <x:c r="O29" s="28" t="n">
        <x:f>IF(CHOOSE($E$4,COUNT(O30),COUNT(O31),COUNT(O32))=0,NA(),CHOOSE($E$4,O30,O31,O32))</x:f>
        <x:v>0.36</x:v>
      </x:c>
      <x:c r="P29" s="28" t="n">
        <x:f>IF(CHOOSE($E$4,COUNT(P30),COUNT(P31),COUNT(P32))=0,NA(),CHOOSE($E$4,P30,P31,P32))</x:f>
        <x:v>0.36</x:v>
      </x:c>
      <x:c r="Q29" s="28" t="n">
        <x:f>IF(CHOOSE($E$4,COUNT(Q30),COUNT(Q31),COUNT(Q32))=0,NA(),CHOOSE($E$4,Q30,Q31,Q32))</x:f>
        <x:v>0.36</x:v>
      </x:c>
      <x:c r="R29" s="28" t="n">
        <x:f>IF(CHOOSE($E$4,COUNT(R30),COUNT(R31),COUNT(R32))=0,NA(),CHOOSE($E$4,R30,R31,R32))</x:f>
        <x:v>0.36</x:v>
      </x:c>
    </x:row>
    <x:row r="30" ht="21" customHeight="1">
      <x:c r="A30" s="1"/>
      <x:c r="B30" s="1"/>
      <x:c r="C30" s="2" t="str">
        <x:v>Base</x:v>
      </x:c>
      <x:c r="D30" s="2"/>
      <x:c r="E30" s="29" t="n">
        <x:v>0.36</x:v>
      </x:c>
      <x:c r="F30" s="29" t="n">
        <x:v>0.36</x:v>
      </x:c>
      <x:c r="G30" s="29" t="n">
        <x:v>0.36</x:v>
      </x:c>
      <x:c r="H30" s="29" t="n">
        <x:v>0.36</x:v>
      </x:c>
      <x:c r="I30" s="29" t="n">
        <x:v>0.36</x:v>
      </x:c>
      <x:c r="J30" s="29" t="n">
        <x:v>0.36</x:v>
      </x:c>
      <x:c r="K30" s="29" t="n">
        <x:v>0.36</x:v>
      </x:c>
      <x:c r="L30" s="29" t="n">
        <x:v>0.36</x:v>
      </x:c>
      <x:c r="M30" s="29" t="n">
        <x:v>0.36</x:v>
      </x:c>
      <x:c r="N30" s="29" t="n">
        <x:v>0.36</x:v>
      </x:c>
      <x:c r="O30" s="29" t="n">
        <x:v>0.36</x:v>
      </x:c>
      <x:c r="P30" s="29" t="n">
        <x:v>0.36</x:v>
      </x:c>
      <x:c r="Q30" s="29" t="n">
        <x:v>0.36</x:v>
      </x:c>
      <x:c r="R30" s="29" t="n">
        <x:v>0.36</x:v>
      </x:c>
    </x:row>
    <x:row r="31" ht="21" customHeight="1">
      <x:c r="A31" s="1"/>
      <x:c r="B31" s="1"/>
      <x:c r="C31" s="2" t="str">
        <x:v>Downside</x:v>
      </x:c>
      <x:c r="D31" s="2"/>
      <x:c r="E31" s="29" t="n">
        <x:v>0.4</x:v>
      </x:c>
      <x:c r="F31" s="29" t="n">
        <x:v>0.4</x:v>
      </x:c>
      <x:c r="G31" s="29" t="n">
        <x:v>0.4</x:v>
      </x:c>
      <x:c r="H31" s="29" t="n">
        <x:v>0.4</x:v>
      </x:c>
      <x:c r="I31" s="29" t="n">
        <x:v>0.4</x:v>
      </x:c>
      <x:c r="J31" s="29" t="n">
        <x:v>0.4</x:v>
      </x:c>
      <x:c r="K31" s="29" t="n">
        <x:v>0.4</x:v>
      </x:c>
      <x:c r="L31" s="29" t="n">
        <x:v>0.4</x:v>
      </x:c>
      <x:c r="M31" s="29" t="n">
        <x:v>0.4</x:v>
      </x:c>
      <x:c r="N31" s="29" t="n">
        <x:v>0.4</x:v>
      </x:c>
      <x:c r="O31" s="29" t="n">
        <x:v>0.4</x:v>
      </x:c>
      <x:c r="P31" s="29" t="n">
        <x:v>0.4</x:v>
      </x:c>
      <x:c r="Q31" s="29" t="n">
        <x:v>0.4</x:v>
      </x:c>
      <x:c r="R31" s="29" t="n">
        <x:v>0.4</x:v>
      </x:c>
    </x:row>
    <x:row r="32" ht="21" customHeight="1">
      <x:c r="A32" s="1"/>
      <x:c r="B32" s="1"/>
      <x:c r="C32" s="2" t="str">
        <x:v>Upside</x:v>
      </x:c>
      <x:c r="D32" s="2"/>
      <x:c r="E32" s="29" t="n">
        <x:v>0.34</x:v>
      </x:c>
      <x:c r="F32" s="29" t="n">
        <x:v>0.34</x:v>
      </x:c>
      <x:c r="G32" s="29" t="n">
        <x:v>0.34</x:v>
      </x:c>
      <x:c r="H32" s="29" t="n">
        <x:v>0.34</x:v>
      </x:c>
      <x:c r="I32" s="29" t="n">
        <x:v>0.34</x:v>
      </x:c>
      <x:c r="J32" s="29" t="n">
        <x:v>0.34</x:v>
      </x:c>
      <x:c r="K32" s="29" t="n">
        <x:v>0.34</x:v>
      </x:c>
      <x:c r="L32" s="29" t="n">
        <x:v>0.34</x:v>
      </x:c>
      <x:c r="M32" s="29" t="n">
        <x:v>0.34</x:v>
      </x:c>
      <x:c r="N32" s="29" t="n">
        <x:v>0.34</x:v>
      </x:c>
      <x:c r="O32" s="29" t="n">
        <x:v>0.34</x:v>
      </x:c>
      <x:c r="P32" s="29" t="n">
        <x:v>0.34</x:v>
      </x:c>
      <x:c r="Q32" s="29" t="n">
        <x:v>0.34</x:v>
      </x:c>
      <x:c r="R32" s="29" t="n">
        <x:v>0.34</x:v>
      </x:c>
    </x:row>
    <x:row r="33" ht="21" customHeight="1">
      <x:c r="A33" s="1"/>
      <x:c r="B33" s="1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1"/>
      <x:c r="B34" s="1"/>
      <x:c r="C34" s="22" t="str">
        <x:v>Delivery food and waste / sales / Active</x:v>
      </x:c>
      <x:c r="D34" s="22"/>
      <x:c r="E34" s="28" t="n">
        <x:f>IF(CHOOSE($E$4,COUNT(E35),COUNT(E36),COUNT(E37))=0,NA(),CHOOSE($E$4,E35,E36,E37))</x:f>
        <x:v>0.29</x:v>
      </x:c>
      <x:c r="F34" s="28" t="n">
        <x:f>IF(CHOOSE($E$4,COUNT(F35),COUNT(F36),COUNT(F37))=0,NA(),CHOOSE($E$4,F35,F36,F37))</x:f>
        <x:v>0.29</x:v>
      </x:c>
      <x:c r="G34" s="28" t="n">
        <x:f>IF(CHOOSE($E$4,COUNT(G35),COUNT(G36),COUNT(G37))=0,NA(),CHOOSE($E$4,G35,G36,G37))</x:f>
        <x:v>0.29</x:v>
      </x:c>
      <x:c r="H34" s="28" t="n">
        <x:f>IF(CHOOSE($E$4,COUNT(H35),COUNT(H36),COUNT(H37))=0,NA(),CHOOSE($E$4,H35,H36,H37))</x:f>
        <x:v>0.29</x:v>
      </x:c>
      <x:c r="I34" s="28" t="n">
        <x:f>IF(CHOOSE($E$4,COUNT(I35),COUNT(I36),COUNT(I37))=0,NA(),CHOOSE($E$4,I35,I36,I37))</x:f>
        <x:v>0.29</x:v>
      </x:c>
      <x:c r="J34" s="28" t="n">
        <x:f>IF(CHOOSE($E$4,COUNT(J35),COUNT(J36),COUNT(J37))=0,NA(),CHOOSE($E$4,J35,J36,J37))</x:f>
        <x:v>0.29</x:v>
      </x:c>
      <x:c r="K34" s="28" t="n">
        <x:f>IF(CHOOSE($E$4,COUNT(K35),COUNT(K36),COUNT(K37))=0,NA(),CHOOSE($E$4,K35,K36,K37))</x:f>
        <x:v>0.29</x:v>
      </x:c>
      <x:c r="L34" s="28" t="n">
        <x:f>IF(CHOOSE($E$4,COUNT(L35),COUNT(L36),COUNT(L37))=0,NA(),CHOOSE($E$4,L35,L36,L37))</x:f>
        <x:v>0.29</x:v>
      </x:c>
      <x:c r="M34" s="28" t="n">
        <x:f>IF(CHOOSE($E$4,COUNT(M35),COUNT(M36),COUNT(M37))=0,NA(),CHOOSE($E$4,M35,M36,M37))</x:f>
        <x:v>0.29</x:v>
      </x:c>
      <x:c r="N34" s="28" t="n">
        <x:f>IF(CHOOSE($E$4,COUNT(N35),COUNT(N36),COUNT(N37))=0,NA(),CHOOSE($E$4,N35,N36,N37))</x:f>
        <x:v>0.29</x:v>
      </x:c>
      <x:c r="O34" s="28" t="n">
        <x:f>IF(CHOOSE($E$4,COUNT(O35),COUNT(O36),COUNT(O37))=0,NA(),CHOOSE($E$4,O35,O36,O37))</x:f>
        <x:v>0.29</x:v>
      </x:c>
      <x:c r="P34" s="28" t="n">
        <x:f>IF(CHOOSE($E$4,COUNT(P35),COUNT(P36),COUNT(P37))=0,NA(),CHOOSE($E$4,P35,P36,P37))</x:f>
        <x:v>0.29</x:v>
      </x:c>
      <x:c r="Q34" s="28" t="n">
        <x:f>IF(CHOOSE($E$4,COUNT(Q35),COUNT(Q36),COUNT(Q37))=0,NA(),CHOOSE($E$4,Q35,Q36,Q37))</x:f>
        <x:v>0.29</x:v>
      </x:c>
      <x:c r="R34" s="28" t="n">
        <x:f>IF(CHOOSE($E$4,COUNT(R35),COUNT(R36),COUNT(R37))=0,NA(),CHOOSE($E$4,R35,R36,R37))</x:f>
        <x:v>0.29</x:v>
      </x:c>
    </x:row>
    <x:row r="35" ht="21" customHeight="1">
      <x:c r="A35" s="1"/>
      <x:c r="B35" s="1"/>
      <x:c r="C35" s="2" t="str">
        <x:v>Base</x:v>
      </x:c>
      <x:c r="D35" s="2"/>
      <x:c r="E35" s="29" t="n">
        <x:v>0.29</x:v>
      </x:c>
      <x:c r="F35" s="29" t="n">
        <x:v>0.29</x:v>
      </x:c>
      <x:c r="G35" s="29" t="n">
        <x:v>0.29</x:v>
      </x:c>
      <x:c r="H35" s="29" t="n">
        <x:v>0.29</x:v>
      </x:c>
      <x:c r="I35" s="29" t="n">
        <x:v>0.29</x:v>
      </x:c>
      <x:c r="J35" s="29" t="n">
        <x:v>0.29</x:v>
      </x:c>
      <x:c r="K35" s="29" t="n">
        <x:v>0.29</x:v>
      </x:c>
      <x:c r="L35" s="29" t="n">
        <x:v>0.29</x:v>
      </x:c>
      <x:c r="M35" s="29" t="n">
        <x:v>0.29</x:v>
      </x:c>
      <x:c r="N35" s="29" t="n">
        <x:v>0.29</x:v>
      </x:c>
      <x:c r="O35" s="29" t="n">
        <x:v>0.29</x:v>
      </x:c>
      <x:c r="P35" s="29" t="n">
        <x:v>0.29</x:v>
      </x:c>
      <x:c r="Q35" s="29" t="n">
        <x:v>0.29</x:v>
      </x:c>
      <x:c r="R35" s="29" t="n">
        <x:v>0.29</x:v>
      </x:c>
    </x:row>
    <x:row r="36" ht="21" customHeight="1">
      <x:c r="A36" s="1"/>
      <x:c r="B36" s="1"/>
      <x:c r="C36" s="2" t="str">
        <x:v>Downside</x:v>
      </x:c>
      <x:c r="D36" s="2"/>
      <x:c r="E36" s="29" t="n">
        <x:v>0.33</x:v>
      </x:c>
      <x:c r="F36" s="29" t="n">
        <x:v>0.33</x:v>
      </x:c>
      <x:c r="G36" s="29" t="n">
        <x:v>0.33</x:v>
      </x:c>
      <x:c r="H36" s="29" t="n">
        <x:v>0.33</x:v>
      </x:c>
      <x:c r="I36" s="29" t="n">
        <x:v>0.33</x:v>
      </x:c>
      <x:c r="J36" s="29" t="n">
        <x:v>0.33</x:v>
      </x:c>
      <x:c r="K36" s="29" t="n">
        <x:v>0.33</x:v>
      </x:c>
      <x:c r="L36" s="29" t="n">
        <x:v>0.33</x:v>
      </x:c>
      <x:c r="M36" s="29" t="n">
        <x:v>0.33</x:v>
      </x:c>
      <x:c r="N36" s="29" t="n">
        <x:v>0.33</x:v>
      </x:c>
      <x:c r="O36" s="29" t="n">
        <x:v>0.33</x:v>
      </x:c>
      <x:c r="P36" s="29" t="n">
        <x:v>0.33</x:v>
      </x:c>
      <x:c r="Q36" s="29" t="n">
        <x:v>0.33</x:v>
      </x:c>
      <x:c r="R36" s="29" t="n">
        <x:v>0.33</x:v>
      </x:c>
    </x:row>
    <x:row r="37" ht="21" customHeight="1">
      <x:c r="A37" s="1"/>
      <x:c r="B37" s="1"/>
      <x:c r="C37" s="2" t="str">
        <x:v>Upside</x:v>
      </x:c>
      <x:c r="D37" s="2"/>
      <x:c r="E37" s="29" t="n">
        <x:v>0.28</x:v>
      </x:c>
      <x:c r="F37" s="29" t="n">
        <x:v>0.28</x:v>
      </x:c>
      <x:c r="G37" s="29" t="n">
        <x:v>0.28</x:v>
      </x:c>
      <x:c r="H37" s="29" t="n">
        <x:v>0.28</x:v>
      </x:c>
      <x:c r="I37" s="29" t="n">
        <x:v>0.28</x:v>
      </x:c>
      <x:c r="J37" s="29" t="n">
        <x:v>0.28</x:v>
      </x:c>
      <x:c r="K37" s="29" t="n">
        <x:v>0.28</x:v>
      </x:c>
      <x:c r="L37" s="29" t="n">
        <x:v>0.28</x:v>
      </x:c>
      <x:c r="M37" s="29" t="n">
        <x:v>0.28</x:v>
      </x:c>
      <x:c r="N37" s="29" t="n">
        <x:v>0.28</x:v>
      </x:c>
      <x:c r="O37" s="29" t="n">
        <x:v>0.28</x:v>
      </x:c>
      <x:c r="P37" s="29" t="n">
        <x:v>0.28</x:v>
      </x:c>
      <x:c r="Q37" s="29" t="n">
        <x:v>0.28</x:v>
      </x:c>
      <x:c r="R37" s="29" t="n">
        <x:v>0.28</x:v>
      </x:c>
    </x:row>
    <x:row r="38" ht="21" customHeight="1">
      <x:c r="A38" s="1"/>
      <x:c r="B38" s="1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1"/>
      <x:c r="B39" s="1"/>
      <x:c r="C39" s="22" t="str">
        <x:v>Store consumables per customer / Active</x:v>
      </x:c>
      <x:c r="D39" s="22"/>
      <x:c r="E39" s="30" t="n">
        <x:f>IF(CHOOSE($E$4,COUNT(E40),COUNT(E41),COUNT(E42))=0,NA(),CHOOSE($E$4,E40,E41,E42))</x:f>
        <x:v>0.75</x:v>
      </x:c>
      <x:c r="F39" s="30" t="n">
        <x:f>IF(CHOOSE($E$4,COUNT(F40),COUNT(F41),COUNT(F42))=0,NA(),CHOOSE($E$4,F40,F41,F42))</x:f>
        <x:v>0.75</x:v>
      </x:c>
      <x:c r="G39" s="30" t="n">
        <x:f>IF(CHOOSE($E$4,COUNT(G40),COUNT(G41),COUNT(G42))=0,NA(),CHOOSE($E$4,G40,G41,G42))</x:f>
        <x:v>0.75</x:v>
      </x:c>
      <x:c r="H39" s="30" t="n">
        <x:f>IF(CHOOSE($E$4,COUNT(H40),COUNT(H41),COUNT(H42))=0,NA(),CHOOSE($E$4,H40,H41,H42))</x:f>
        <x:v>0.75</x:v>
      </x:c>
      <x:c r="I39" s="30" t="n">
        <x:f>IF(CHOOSE($E$4,COUNT(I40),COUNT(I41),COUNT(I42))=0,NA(),CHOOSE($E$4,I40,I41,I42))</x:f>
        <x:v>0.75</x:v>
      </x:c>
      <x:c r="J39" s="30" t="n">
        <x:f>IF(CHOOSE($E$4,COUNT(J40),COUNT(J41),COUNT(J42))=0,NA(),CHOOSE($E$4,J40,J41,J42))</x:f>
        <x:v>0.75</x:v>
      </x:c>
      <x:c r="K39" s="30" t="n">
        <x:f>IF(CHOOSE($E$4,COUNT(K40),COUNT(K41),COUNT(K42))=0,NA(),CHOOSE($E$4,K40,K41,K42))</x:f>
        <x:v>0.75</x:v>
      </x:c>
      <x:c r="L39" s="30" t="n">
        <x:f>IF(CHOOSE($E$4,COUNT(L40),COUNT(L41),COUNT(L42))=0,NA(),CHOOSE($E$4,L40,L41,L42))</x:f>
        <x:v>0.75</x:v>
      </x:c>
      <x:c r="M39" s="30" t="n">
        <x:f>IF(CHOOSE($E$4,COUNT(M40),COUNT(M41),COUNT(M42))=0,NA(),CHOOSE($E$4,M40,M41,M42))</x:f>
        <x:v>0.75</x:v>
      </x:c>
      <x:c r="N39" s="30" t="n">
        <x:f>IF(CHOOSE($E$4,COUNT(N40),COUNT(N41),COUNT(N42))=0,NA(),CHOOSE($E$4,N40,N41,N42))</x:f>
        <x:v>0.75</x:v>
      </x:c>
      <x:c r="O39" s="30" t="n">
        <x:f>IF(CHOOSE($E$4,COUNT(O40),COUNT(O41),COUNT(O42))=0,NA(),CHOOSE($E$4,O40,O41,O42))</x:f>
        <x:v>0.75</x:v>
      </x:c>
      <x:c r="P39" s="30" t="n">
        <x:f>IF(CHOOSE($E$4,COUNT(P40),COUNT(P41),COUNT(P42))=0,NA(),CHOOSE($E$4,P40,P41,P42))</x:f>
        <x:v>0.75</x:v>
      </x:c>
      <x:c r="Q39" s="30" t="n">
        <x:f>IF(CHOOSE($E$4,COUNT(Q40),COUNT(Q41),COUNT(Q42))=0,NA(),CHOOSE($E$4,Q40,Q41,Q42))</x:f>
        <x:v>0.75</x:v>
      </x:c>
      <x:c r="R39" s="30" t="n">
        <x:f>IF(CHOOSE($E$4,COUNT(R40),COUNT(R41),COUNT(R42))=0,NA(),CHOOSE($E$4,R40,R41,R42))</x:f>
        <x:v>0.75</x:v>
      </x:c>
    </x:row>
    <x:row r="40" ht="21" customHeight="1">
      <x:c r="A40" s="1"/>
      <x:c r="B40" s="1"/>
      <x:c r="C40" s="2" t="str">
        <x:v>Base</x:v>
      </x:c>
      <x:c r="D40" s="2"/>
      <x:c r="E40" s="31" t="n">
        <x:v>0.75</x:v>
      </x:c>
      <x:c r="F40" s="31" t="n">
        <x:v>0.75</x:v>
      </x:c>
      <x:c r="G40" s="31" t="n">
        <x:v>0.75</x:v>
      </x:c>
      <x:c r="H40" s="31" t="n">
        <x:v>0.75</x:v>
      </x:c>
      <x:c r="I40" s="31" t="n">
        <x:v>0.75</x:v>
      </x:c>
      <x:c r="J40" s="31" t="n">
        <x:v>0.75</x:v>
      </x:c>
      <x:c r="K40" s="31" t="n">
        <x:v>0.75</x:v>
      </x:c>
      <x:c r="L40" s="31" t="n">
        <x:v>0.75</x:v>
      </x:c>
      <x:c r="M40" s="31" t="n">
        <x:v>0.75</x:v>
      </x:c>
      <x:c r="N40" s="31" t="n">
        <x:v>0.75</x:v>
      </x:c>
      <x:c r="O40" s="31" t="n">
        <x:v>0.75</x:v>
      </x:c>
      <x:c r="P40" s="31" t="n">
        <x:v>0.75</x:v>
      </x:c>
      <x:c r="Q40" s="31" t="n">
        <x:v>0.75</x:v>
      </x:c>
      <x:c r="R40" s="31" t="n">
        <x:v>0.75</x:v>
      </x:c>
    </x:row>
    <x:row r="41" ht="21" customHeight="1">
      <x:c r="A41" s="1"/>
      <x:c r="B41" s="1"/>
      <x:c r="C41" s="2" t="str">
        <x:v>Downside</x:v>
      </x:c>
      <x:c r="D41" s="2"/>
      <x:c r="E41" s="31" t="n">
        <x:v>0.85</x:v>
      </x:c>
      <x:c r="F41" s="31" t="n">
        <x:v>0.85</x:v>
      </x:c>
      <x:c r="G41" s="31" t="n">
        <x:v>0.85</x:v>
      </x:c>
      <x:c r="H41" s="31" t="n">
        <x:v>0.85</x:v>
      </x:c>
      <x:c r="I41" s="31" t="n">
        <x:v>0.85</x:v>
      </x:c>
      <x:c r="J41" s="31" t="n">
        <x:v>0.85</x:v>
      </x:c>
      <x:c r="K41" s="31" t="n">
        <x:v>0.85</x:v>
      </x:c>
      <x:c r="L41" s="31" t="n">
        <x:v>0.85</x:v>
      </x:c>
      <x:c r="M41" s="31" t="n">
        <x:v>0.85</x:v>
      </x:c>
      <x:c r="N41" s="31" t="n">
        <x:v>0.85</x:v>
      </x:c>
      <x:c r="O41" s="31" t="n">
        <x:v>0.85</x:v>
      </x:c>
      <x:c r="P41" s="31" t="n">
        <x:v>0.85</x:v>
      </x:c>
      <x:c r="Q41" s="31" t="n">
        <x:v>0.85</x:v>
      </x:c>
      <x:c r="R41" s="31" t="n">
        <x:v>0.85</x:v>
      </x:c>
    </x:row>
    <x:row r="42" ht="21" customHeight="1">
      <x:c r="A42" s="1"/>
      <x:c r="B42" s="1"/>
      <x:c r="C42" s="2" t="str">
        <x:v>Upside</x:v>
      </x:c>
      <x:c r="D42" s="2"/>
      <x:c r="E42" s="31" t="n">
        <x:v>0.75</x:v>
      </x:c>
      <x:c r="F42" s="31" t="n">
        <x:v>0.75</x:v>
      </x:c>
      <x:c r="G42" s="31" t="n">
        <x:v>0.75</x:v>
      </x:c>
      <x:c r="H42" s="31" t="n">
        <x:v>0.75</x:v>
      </x:c>
      <x:c r="I42" s="31" t="n">
        <x:v>0.75</x:v>
      </x:c>
      <x:c r="J42" s="31" t="n">
        <x:v>0.75</x:v>
      </x:c>
      <x:c r="K42" s="31" t="n">
        <x:v>0.75</x:v>
      </x:c>
      <x:c r="L42" s="31" t="n">
        <x:v>0.75</x:v>
      </x:c>
      <x:c r="M42" s="31" t="n">
        <x:v>0.75</x:v>
      </x:c>
      <x:c r="N42" s="31" t="n">
        <x:v>0.75</x:v>
      </x:c>
      <x:c r="O42" s="31" t="n">
        <x:v>0.75</x:v>
      </x:c>
      <x:c r="P42" s="31" t="n">
        <x:v>0.75</x:v>
      </x:c>
      <x:c r="Q42" s="31" t="n">
        <x:v>0.75</x:v>
      </x:c>
      <x:c r="R42" s="31" t="n">
        <x:v>0.75</x:v>
      </x:c>
    </x:row>
    <x:row r="43" ht="21" customHeight="1">
      <x:c r="A43" s="1"/>
      <x:c r="B43" s="1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1"/>
      <x:c r="B44" s="1"/>
      <x:c r="C44" s="22" t="str">
        <x:v>Delivery packaging per order / Active</x:v>
      </x:c>
      <x:c r="D44" s="22"/>
      <x:c r="E44" s="30" t="n">
        <x:f>IF(CHOOSE($E$4,COUNT(E45),COUNT(E46),COUNT(E47))=0,NA(),CHOOSE($E$4,E45,E46,E47))</x:f>
        <x:v>1.5</x:v>
      </x:c>
      <x:c r="F44" s="30" t="n">
        <x:f>IF(CHOOSE($E$4,COUNT(F45),COUNT(F46),COUNT(F47))=0,NA(),CHOOSE($E$4,F45,F46,F47))</x:f>
        <x:v>1.5</x:v>
      </x:c>
      <x:c r="G44" s="30" t="n">
        <x:f>IF(CHOOSE($E$4,COUNT(G45),COUNT(G46),COUNT(G47))=0,NA(),CHOOSE($E$4,G45,G46,G47))</x:f>
        <x:v>1.5</x:v>
      </x:c>
      <x:c r="H44" s="30" t="n">
        <x:f>IF(CHOOSE($E$4,COUNT(H45),COUNT(H46),COUNT(H47))=0,NA(),CHOOSE($E$4,H45,H46,H47))</x:f>
        <x:v>1.5</x:v>
      </x:c>
      <x:c r="I44" s="30" t="n">
        <x:f>IF(CHOOSE($E$4,COUNT(I45),COUNT(I46),COUNT(I47))=0,NA(),CHOOSE($E$4,I45,I46,I47))</x:f>
        <x:v>1.5</x:v>
      </x:c>
      <x:c r="J44" s="30" t="n">
        <x:f>IF(CHOOSE($E$4,COUNT(J45),COUNT(J46),COUNT(J47))=0,NA(),CHOOSE($E$4,J45,J46,J47))</x:f>
        <x:v>1.5</x:v>
      </x:c>
      <x:c r="K44" s="30" t="n">
        <x:f>IF(CHOOSE($E$4,COUNT(K45),COUNT(K46),COUNT(K47))=0,NA(),CHOOSE($E$4,K45,K46,K47))</x:f>
        <x:v>1.5</x:v>
      </x:c>
      <x:c r="L44" s="30" t="n">
        <x:f>IF(CHOOSE($E$4,COUNT(L45),COUNT(L46),COUNT(L47))=0,NA(),CHOOSE($E$4,L45,L46,L47))</x:f>
        <x:v>1.5</x:v>
      </x:c>
      <x:c r="M44" s="30" t="n">
        <x:f>IF(CHOOSE($E$4,COUNT(M45),COUNT(M46),COUNT(M47))=0,NA(),CHOOSE($E$4,M45,M46,M47))</x:f>
        <x:v>1.5</x:v>
      </x:c>
      <x:c r="N44" s="30" t="n">
        <x:f>IF(CHOOSE($E$4,COUNT(N45),COUNT(N46),COUNT(N47))=0,NA(),CHOOSE($E$4,N45,N46,N47))</x:f>
        <x:v>1.5</x:v>
      </x:c>
      <x:c r="O44" s="30" t="n">
        <x:f>IF(CHOOSE($E$4,COUNT(O45),COUNT(O46),COUNT(O47))=0,NA(),CHOOSE($E$4,O45,O46,O47))</x:f>
        <x:v>1.5</x:v>
      </x:c>
      <x:c r="P44" s="30" t="n">
        <x:f>IF(CHOOSE($E$4,COUNT(P45),COUNT(P46),COUNT(P47))=0,NA(),CHOOSE($E$4,P45,P46,P47))</x:f>
        <x:v>1.5</x:v>
      </x:c>
      <x:c r="Q44" s="30" t="n">
        <x:f>IF(CHOOSE($E$4,COUNT(Q45),COUNT(Q46),COUNT(Q47))=0,NA(),CHOOSE($E$4,Q45,Q46,Q47))</x:f>
        <x:v>1.5</x:v>
      </x:c>
      <x:c r="R44" s="30" t="n">
        <x:f>IF(CHOOSE($E$4,COUNT(R45),COUNT(R46),COUNT(R47))=0,NA(),CHOOSE($E$4,R45,R46,R47))</x:f>
        <x:v>1.5</x:v>
      </x:c>
    </x:row>
    <x:row r="45" ht="21" customHeight="1">
      <x:c r="A45" s="1"/>
      <x:c r="B45" s="1"/>
      <x:c r="C45" s="2" t="str">
        <x:v>Base</x:v>
      </x:c>
      <x:c r="D45" s="2"/>
      <x:c r="E45" s="31" t="n">
        <x:v>1.5</x:v>
      </x:c>
      <x:c r="F45" s="31" t="n">
        <x:v>1.5</x:v>
      </x:c>
      <x:c r="G45" s="31" t="n">
        <x:v>1.5</x:v>
      </x:c>
      <x:c r="H45" s="31" t="n">
        <x:v>1.5</x:v>
      </x:c>
      <x:c r="I45" s="31" t="n">
        <x:v>1.5</x:v>
      </x:c>
      <x:c r="J45" s="31" t="n">
        <x:v>1.5</x:v>
      </x:c>
      <x:c r="K45" s="31" t="n">
        <x:v>1.5</x:v>
      </x:c>
      <x:c r="L45" s="31" t="n">
        <x:v>1.5</x:v>
      </x:c>
      <x:c r="M45" s="31" t="n">
        <x:v>1.5</x:v>
      </x:c>
      <x:c r="N45" s="31" t="n">
        <x:v>1.5</x:v>
      </x:c>
      <x:c r="O45" s="31" t="n">
        <x:v>1.5</x:v>
      </x:c>
      <x:c r="P45" s="31" t="n">
        <x:v>1.5</x:v>
      </x:c>
      <x:c r="Q45" s="31" t="n">
        <x:v>1.5</x:v>
      </x:c>
      <x:c r="R45" s="31" t="n">
        <x:v>1.5</x:v>
      </x:c>
    </x:row>
    <x:row r="46" ht="21" customHeight="1">
      <x:c r="A46" s="1"/>
      <x:c r="B46" s="1"/>
      <x:c r="C46" s="2" t="str">
        <x:v>Downside</x:v>
      </x:c>
      <x:c r="D46" s="2"/>
      <x:c r="E46" s="31" t="n">
        <x:v>1.75</x:v>
      </x:c>
      <x:c r="F46" s="31" t="n">
        <x:v>1.75</x:v>
      </x:c>
      <x:c r="G46" s="31" t="n">
        <x:v>1.75</x:v>
      </x:c>
      <x:c r="H46" s="31" t="n">
        <x:v>1.75</x:v>
      </x:c>
      <x:c r="I46" s="31" t="n">
        <x:v>1.75</x:v>
      </x:c>
      <x:c r="J46" s="31" t="n">
        <x:v>1.75</x:v>
      </x:c>
      <x:c r="K46" s="31" t="n">
        <x:v>1.75</x:v>
      </x:c>
      <x:c r="L46" s="31" t="n">
        <x:v>1.75</x:v>
      </x:c>
      <x:c r="M46" s="31" t="n">
        <x:v>1.75</x:v>
      </x:c>
      <x:c r="N46" s="31" t="n">
        <x:v>1.75</x:v>
      </x:c>
      <x:c r="O46" s="31" t="n">
        <x:v>1.75</x:v>
      </x:c>
      <x:c r="P46" s="31" t="n">
        <x:v>1.75</x:v>
      </x:c>
      <x:c r="Q46" s="31" t="n">
        <x:v>1.75</x:v>
      </x:c>
      <x:c r="R46" s="31" t="n">
        <x:v>1.75</x:v>
      </x:c>
    </x:row>
    <x:row r="47" ht="21" customHeight="1">
      <x:c r="A47" s="1"/>
      <x:c r="B47" s="1"/>
      <x:c r="C47" s="2" t="str">
        <x:v>Upside</x:v>
      </x:c>
      <x:c r="D47" s="2"/>
      <x:c r="E47" s="31" t="n">
        <x:v>1.5</x:v>
      </x:c>
      <x:c r="F47" s="31" t="n">
        <x:v>1.5</x:v>
      </x:c>
      <x:c r="G47" s="31" t="n">
        <x:v>1.5</x:v>
      </x:c>
      <x:c r="H47" s="31" t="n">
        <x:v>1.5</x:v>
      </x:c>
      <x:c r="I47" s="31" t="n">
        <x:v>1.5</x:v>
      </x:c>
      <x:c r="J47" s="31" t="n">
        <x:v>1.5</x:v>
      </x:c>
      <x:c r="K47" s="31" t="n">
        <x:v>1.5</x:v>
      </x:c>
      <x:c r="L47" s="31" t="n">
        <x:v>1.5</x:v>
      </x:c>
      <x:c r="M47" s="31" t="n">
        <x:v>1.5</x:v>
      </x:c>
      <x:c r="N47" s="31" t="n">
        <x:v>1.5</x:v>
      </x:c>
      <x:c r="O47" s="31" t="n">
        <x:v>1.5</x:v>
      </x:c>
      <x:c r="P47" s="31" t="n">
        <x:v>1.5</x:v>
      </x:c>
      <x:c r="Q47" s="31" t="n">
        <x:v>1.5</x:v>
      </x:c>
      <x:c r="R47" s="31" t="n">
        <x:v>1.5</x:v>
      </x:c>
    </x:row>
    <x:row r="48" ht="21" customHeight="1">
      <x:c r="A48" s="1"/>
      <x:c r="B48" s="1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1"/>
      <x:c r="B49" s="1"/>
      <x:c r="C49" s="22" t="str">
        <x:v>Store card fee / sales / Active</x:v>
      </x:c>
      <x:c r="D49" s="22"/>
      <x:c r="E49" s="28" t="n">
        <x:f>IF(CHOOSE($E$4,COUNT(E50),COUNT(E51),COUNT(E52))=0,NA(),CHOOSE($E$4,E50,E51,E52))</x:f>
        <x:v>0.03</x:v>
      </x:c>
      <x:c r="F49" s="28" t="n">
        <x:f>IF(CHOOSE($E$4,COUNT(F50),COUNT(F51),COUNT(F52))=0,NA(),CHOOSE($E$4,F50,F51,F52))</x:f>
        <x:v>0.03</x:v>
      </x:c>
      <x:c r="G49" s="28" t="n">
        <x:f>IF(CHOOSE($E$4,COUNT(G50),COUNT(G51),COUNT(G52))=0,NA(),CHOOSE($E$4,G50,G51,G52))</x:f>
        <x:v>0.03</x:v>
      </x:c>
      <x:c r="H49" s="28" t="n">
        <x:f>IF(CHOOSE($E$4,COUNT(H50),COUNT(H51),COUNT(H52))=0,NA(),CHOOSE($E$4,H50,H51,H52))</x:f>
        <x:v>0.03</x:v>
      </x:c>
      <x:c r="I49" s="28" t="n">
        <x:f>IF(CHOOSE($E$4,COUNT(I50),COUNT(I51),COUNT(I52))=0,NA(),CHOOSE($E$4,I50,I51,I52))</x:f>
        <x:v>0.03</x:v>
      </x:c>
      <x:c r="J49" s="28" t="n">
        <x:f>IF(CHOOSE($E$4,COUNT(J50),COUNT(J51),COUNT(J52))=0,NA(),CHOOSE($E$4,J50,J51,J52))</x:f>
        <x:v>0.03</x:v>
      </x:c>
      <x:c r="K49" s="28" t="n">
        <x:f>IF(CHOOSE($E$4,COUNT(K50),COUNT(K51),COUNT(K52))=0,NA(),CHOOSE($E$4,K50,K51,K52))</x:f>
        <x:v>0.03</x:v>
      </x:c>
      <x:c r="L49" s="28" t="n">
        <x:f>IF(CHOOSE($E$4,COUNT(L50),COUNT(L51),COUNT(L52))=0,NA(),CHOOSE($E$4,L50,L51,L52))</x:f>
        <x:v>0.03</x:v>
      </x:c>
      <x:c r="M49" s="28" t="n">
        <x:f>IF(CHOOSE($E$4,COUNT(M50),COUNT(M51),COUNT(M52))=0,NA(),CHOOSE($E$4,M50,M51,M52))</x:f>
        <x:v>0.03</x:v>
      </x:c>
      <x:c r="N49" s="28" t="n">
        <x:f>IF(CHOOSE($E$4,COUNT(N50),COUNT(N51),COUNT(N52))=0,NA(),CHOOSE($E$4,N50,N51,N52))</x:f>
        <x:v>0.03</x:v>
      </x:c>
      <x:c r="O49" s="28" t="n">
        <x:f>IF(CHOOSE($E$4,COUNT(O50),COUNT(O51),COUNT(O52))=0,NA(),CHOOSE($E$4,O50,O51,O52))</x:f>
        <x:v>0.03</x:v>
      </x:c>
      <x:c r="P49" s="28" t="n">
        <x:f>IF(CHOOSE($E$4,COUNT(P50),COUNT(P51),COUNT(P52))=0,NA(),CHOOSE($E$4,P50,P51,P52))</x:f>
        <x:v>0.03</x:v>
      </x:c>
      <x:c r="Q49" s="28" t="n">
        <x:f>IF(CHOOSE($E$4,COUNT(Q50),COUNT(Q51),COUNT(Q52))=0,NA(),CHOOSE($E$4,Q50,Q51,Q52))</x:f>
        <x:v>0.03</x:v>
      </x:c>
      <x:c r="R49" s="28" t="n">
        <x:f>IF(CHOOSE($E$4,COUNT(R50),COUNT(R51),COUNT(R52))=0,NA(),CHOOSE($E$4,R50,R51,R52))</x:f>
        <x:v>0.03</x:v>
      </x:c>
    </x:row>
    <x:row r="50" ht="21" customHeight="1">
      <x:c r="A50" s="1"/>
      <x:c r="B50" s="1"/>
      <x:c r="C50" s="2" t="str">
        <x:v>Base</x:v>
      </x:c>
      <x:c r="D50" s="2"/>
      <x:c r="E50" s="29" t="n">
        <x:v>0.03</x:v>
      </x:c>
      <x:c r="F50" s="29" t="n">
        <x:v>0.03</x:v>
      </x:c>
      <x:c r="G50" s="29" t="n">
        <x:v>0.03</x:v>
      </x:c>
      <x:c r="H50" s="29" t="n">
        <x:v>0.03</x:v>
      </x:c>
      <x:c r="I50" s="29" t="n">
        <x:v>0.03</x:v>
      </x:c>
      <x:c r="J50" s="29" t="n">
        <x:v>0.03</x:v>
      </x:c>
      <x:c r="K50" s="29" t="n">
        <x:v>0.03</x:v>
      </x:c>
      <x:c r="L50" s="29" t="n">
        <x:v>0.03</x:v>
      </x:c>
      <x:c r="M50" s="29" t="n">
        <x:v>0.03</x:v>
      </x:c>
      <x:c r="N50" s="29" t="n">
        <x:v>0.03</x:v>
      </x:c>
      <x:c r="O50" s="29" t="n">
        <x:v>0.03</x:v>
      </x:c>
      <x:c r="P50" s="29" t="n">
        <x:v>0.03</x:v>
      </x:c>
      <x:c r="Q50" s="29" t="n">
        <x:v>0.03</x:v>
      </x:c>
      <x:c r="R50" s="29" t="n">
        <x:v>0.03</x:v>
      </x:c>
    </x:row>
    <x:row r="51" ht="21" customHeight="1">
      <x:c r="A51" s="1"/>
      <x:c r="B51" s="1"/>
      <x:c r="C51" s="2" t="str">
        <x:v>Downside</x:v>
      </x:c>
      <x:c r="D51" s="2"/>
      <x:c r="E51" s="29" t="n">
        <x:v>0.03</x:v>
      </x:c>
      <x:c r="F51" s="29" t="n">
        <x:v>0.03</x:v>
      </x:c>
      <x:c r="G51" s="29" t="n">
        <x:v>0.03</x:v>
      </x:c>
      <x:c r="H51" s="29" t="n">
        <x:v>0.03</x:v>
      </x:c>
      <x:c r="I51" s="29" t="n">
        <x:v>0.03</x:v>
      </x:c>
      <x:c r="J51" s="29" t="n">
        <x:v>0.03</x:v>
      </x:c>
      <x:c r="K51" s="29" t="n">
        <x:v>0.03</x:v>
      </x:c>
      <x:c r="L51" s="29" t="n">
        <x:v>0.03</x:v>
      </x:c>
      <x:c r="M51" s="29" t="n">
        <x:v>0.03</x:v>
      </x:c>
      <x:c r="N51" s="29" t="n">
        <x:v>0.03</x:v>
      </x:c>
      <x:c r="O51" s="29" t="n">
        <x:v>0.03</x:v>
      </x:c>
      <x:c r="P51" s="29" t="n">
        <x:v>0.03</x:v>
      </x:c>
      <x:c r="Q51" s="29" t="n">
        <x:v>0.03</x:v>
      </x:c>
      <x:c r="R51" s="29" t="n">
        <x:v>0.03</x:v>
      </x:c>
    </x:row>
    <x:row r="52" ht="21" customHeight="1">
      <x:c r="A52" s="1"/>
      <x:c r="B52" s="1"/>
      <x:c r="C52" s="2" t="str">
        <x:v>Upside</x:v>
      </x:c>
      <x:c r="D52" s="2"/>
      <x:c r="E52" s="29" t="n">
        <x:v>0.03</x:v>
      </x:c>
      <x:c r="F52" s="29" t="n">
        <x:v>0.03</x:v>
      </x:c>
      <x:c r="G52" s="29" t="n">
        <x:v>0.03</x:v>
      </x:c>
      <x:c r="H52" s="29" t="n">
        <x:v>0.03</x:v>
      </x:c>
      <x:c r="I52" s="29" t="n">
        <x:v>0.03</x:v>
      </x:c>
      <x:c r="J52" s="29" t="n">
        <x:v>0.03</x:v>
      </x:c>
      <x:c r="K52" s="29" t="n">
        <x:v>0.03</x:v>
      </x:c>
      <x:c r="L52" s="29" t="n">
        <x:v>0.03</x:v>
      </x:c>
      <x:c r="M52" s="29" t="n">
        <x:v>0.03</x:v>
      </x:c>
      <x:c r="N52" s="29" t="n">
        <x:v>0.03</x:v>
      </x:c>
      <x:c r="O52" s="29" t="n">
        <x:v>0.03</x:v>
      </x:c>
      <x:c r="P52" s="29" t="n">
        <x:v>0.03</x:v>
      </x:c>
      <x:c r="Q52" s="29" t="n">
        <x:v>0.03</x:v>
      </x:c>
      <x:c r="R52" s="29" t="n">
        <x:v>0.03</x:v>
      </x:c>
    </x:row>
    <x:row r="53" ht="21" customHeight="1">
      <x:c r="A53" s="1"/>
      <x:c r="B53" s="1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1"/>
      <x:c r="B54" s="1"/>
      <x:c r="C54" s="22" t="str">
        <x:v>Platform fee / delivery sales / Active</x:v>
      </x:c>
      <x:c r="D54" s="22"/>
      <x:c r="E54" s="28" t="n">
        <x:f>IF(CHOOSE($E$4,COUNT(E55),COUNT(E56),COUNT(E57))=0,NA(),CHOOSE($E$4,E55,E56,E57))</x:f>
        <x:v>0.25</x:v>
      </x:c>
      <x:c r="F54" s="28" t="n">
        <x:f>IF(CHOOSE($E$4,COUNT(F55),COUNT(F56),COUNT(F57))=0,NA(),CHOOSE($E$4,F55,F56,F57))</x:f>
        <x:v>0.25</x:v>
      </x:c>
      <x:c r="G54" s="28" t="n">
        <x:f>IF(CHOOSE($E$4,COUNT(G55),COUNT(G56),COUNT(G57))=0,NA(),CHOOSE($E$4,G55,G56,G57))</x:f>
        <x:v>0.25</x:v>
      </x:c>
      <x:c r="H54" s="28" t="n">
        <x:f>IF(CHOOSE($E$4,COUNT(H55),COUNT(H56),COUNT(H57))=0,NA(),CHOOSE($E$4,H55,H56,H57))</x:f>
        <x:v>0.25</x:v>
      </x:c>
      <x:c r="I54" s="28" t="n">
        <x:f>IF(CHOOSE($E$4,COUNT(I55),COUNT(I56),COUNT(I57))=0,NA(),CHOOSE($E$4,I55,I56,I57))</x:f>
        <x:v>0.25</x:v>
      </x:c>
      <x:c r="J54" s="28" t="n">
        <x:f>IF(CHOOSE($E$4,COUNT(J55),COUNT(J56),COUNT(J57))=0,NA(),CHOOSE($E$4,J55,J56,J57))</x:f>
        <x:v>0.25</x:v>
      </x:c>
      <x:c r="K54" s="28" t="n">
        <x:f>IF(CHOOSE($E$4,COUNT(K55),COUNT(K56),COUNT(K57))=0,NA(),CHOOSE($E$4,K55,K56,K57))</x:f>
        <x:v>0.25</x:v>
      </x:c>
      <x:c r="L54" s="28" t="n">
        <x:f>IF(CHOOSE($E$4,COUNT(L55),COUNT(L56),COUNT(L57))=0,NA(),CHOOSE($E$4,L55,L56,L57))</x:f>
        <x:v>0.25</x:v>
      </x:c>
      <x:c r="M54" s="28" t="n">
        <x:f>IF(CHOOSE($E$4,COUNT(M55),COUNT(M56),COUNT(M57))=0,NA(),CHOOSE($E$4,M55,M56,M57))</x:f>
        <x:v>0.25</x:v>
      </x:c>
      <x:c r="N54" s="28" t="n">
        <x:f>IF(CHOOSE($E$4,COUNT(N55),COUNT(N56),COUNT(N57))=0,NA(),CHOOSE($E$4,N55,N56,N57))</x:f>
        <x:v>0.25</x:v>
      </x:c>
      <x:c r="O54" s="28" t="n">
        <x:f>IF(CHOOSE($E$4,COUNT(O55),COUNT(O56),COUNT(O57))=0,NA(),CHOOSE($E$4,O55,O56,O57))</x:f>
        <x:v>0.25</x:v>
      </x:c>
      <x:c r="P54" s="28" t="n">
        <x:f>IF(CHOOSE($E$4,COUNT(P55),COUNT(P56),COUNT(P57))=0,NA(),CHOOSE($E$4,P55,P56,P57))</x:f>
        <x:v>0.25</x:v>
      </x:c>
      <x:c r="Q54" s="28" t="n">
        <x:f>IF(CHOOSE($E$4,COUNT(Q55),COUNT(Q56),COUNT(Q57))=0,NA(),CHOOSE($E$4,Q55,Q56,Q57))</x:f>
        <x:v>0.25</x:v>
      </x:c>
      <x:c r="R54" s="28" t="n">
        <x:f>IF(CHOOSE($E$4,COUNT(R55),COUNT(R56),COUNT(R57))=0,NA(),CHOOSE($E$4,R55,R56,R57))</x:f>
        <x:v>0.25</x:v>
      </x:c>
    </x:row>
    <x:row r="55" ht="21" customHeight="1">
      <x:c r="A55" s="1"/>
      <x:c r="B55" s="1"/>
      <x:c r="C55" s="2" t="str">
        <x:v>Base</x:v>
      </x:c>
      <x:c r="D55" s="2"/>
      <x:c r="E55" s="29" t="n">
        <x:v>0.25</x:v>
      </x:c>
      <x:c r="F55" s="29" t="n">
        <x:v>0.25</x:v>
      </x:c>
      <x:c r="G55" s="29" t="n">
        <x:v>0.25</x:v>
      </x:c>
      <x:c r="H55" s="29" t="n">
        <x:v>0.25</x:v>
      </x:c>
      <x:c r="I55" s="29" t="n">
        <x:v>0.25</x:v>
      </x:c>
      <x:c r="J55" s="29" t="n">
        <x:v>0.25</x:v>
      </x:c>
      <x:c r="K55" s="29" t="n">
        <x:v>0.25</x:v>
      </x:c>
      <x:c r="L55" s="29" t="n">
        <x:v>0.25</x:v>
      </x:c>
      <x:c r="M55" s="29" t="n">
        <x:v>0.25</x:v>
      </x:c>
      <x:c r="N55" s="29" t="n">
        <x:v>0.25</x:v>
      </x:c>
      <x:c r="O55" s="29" t="n">
        <x:v>0.25</x:v>
      </x:c>
      <x:c r="P55" s="29" t="n">
        <x:v>0.25</x:v>
      </x:c>
      <x:c r="Q55" s="29" t="n">
        <x:v>0.25</x:v>
      </x:c>
      <x:c r="R55" s="29" t="n">
        <x:v>0.25</x:v>
      </x:c>
    </x:row>
    <x:row r="56" ht="21" customHeight="1">
      <x:c r="A56" s="1"/>
      <x:c r="B56" s="1"/>
      <x:c r="C56" s="2" t="str">
        <x:v>Downside</x:v>
      </x:c>
      <x:c r="D56" s="2"/>
      <x:c r="E56" s="29" t="n">
        <x:v>0.3</x:v>
      </x:c>
      <x:c r="F56" s="29" t="n">
        <x:v>0.3</x:v>
      </x:c>
      <x:c r="G56" s="29" t="n">
        <x:v>0.3</x:v>
      </x:c>
      <x:c r="H56" s="29" t="n">
        <x:v>0.3</x:v>
      </x:c>
      <x:c r="I56" s="29" t="n">
        <x:v>0.3</x:v>
      </x:c>
      <x:c r="J56" s="29" t="n">
        <x:v>0.3</x:v>
      </x:c>
      <x:c r="K56" s="29" t="n">
        <x:v>0.3</x:v>
      </x:c>
      <x:c r="L56" s="29" t="n">
        <x:v>0.3</x:v>
      </x:c>
      <x:c r="M56" s="29" t="n">
        <x:v>0.3</x:v>
      </x:c>
      <x:c r="N56" s="29" t="n">
        <x:v>0.3</x:v>
      </x:c>
      <x:c r="O56" s="29" t="n">
        <x:v>0.3</x:v>
      </x:c>
      <x:c r="P56" s="29" t="n">
        <x:v>0.3</x:v>
      </x:c>
      <x:c r="Q56" s="29" t="n">
        <x:v>0.3</x:v>
      </x:c>
      <x:c r="R56" s="29" t="n">
        <x:v>0.3</x:v>
      </x:c>
    </x:row>
    <x:row r="57" ht="21" customHeight="1">
      <x:c r="A57" s="1"/>
      <x:c r="B57" s="1"/>
      <x:c r="C57" s="2" t="str">
        <x:v>Upside</x:v>
      </x:c>
      <x:c r="D57" s="2"/>
      <x:c r="E57" s="29" t="n">
        <x:v>0.22</x:v>
      </x:c>
      <x:c r="F57" s="29" t="n">
        <x:v>0.22</x:v>
      </x:c>
      <x:c r="G57" s="29" t="n">
        <x:v>0.22</x:v>
      </x:c>
      <x:c r="H57" s="29" t="n">
        <x:v>0.22</x:v>
      </x:c>
      <x:c r="I57" s="29" t="n">
        <x:v>0.22</x:v>
      </x:c>
      <x:c r="J57" s="29" t="n">
        <x:v>0.22</x:v>
      </x:c>
      <x:c r="K57" s="29" t="n">
        <x:v>0.22</x:v>
      </x:c>
      <x:c r="L57" s="29" t="n">
        <x:v>0.22</x:v>
      </x:c>
      <x:c r="M57" s="29" t="n">
        <x:v>0.22</x:v>
      </x:c>
      <x:c r="N57" s="29" t="n">
        <x:v>0.22</x:v>
      </x:c>
      <x:c r="O57" s="29" t="n">
        <x:v>0.22</x:v>
      </x:c>
      <x:c r="P57" s="29" t="n">
        <x:v>0.22</x:v>
      </x:c>
      <x:c r="Q57" s="29" t="n">
        <x:v>0.22</x:v>
      </x:c>
      <x:c r="R57" s="29" t="n">
        <x:v>0.22</x:v>
      </x:c>
    </x:row>
    <x:row r="58" ht="21" customHeight="1">
      <x:c r="A58" s="1"/>
      <x:c r="B58" s="1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1"/>
      <x:c r="B59" s="1"/>
      <x:c r="C59" s="22" t="str">
        <x:v>Open days per month / Active</x:v>
      </x:c>
      <x:c r="D59" s="22"/>
      <x:c r="E59" s="24" t="n">
        <x:f>IF(CHOOSE($E$4,COUNT(E60),COUNT(E61),COUNT(E62))=0,NA(),CHOOSE($E$4,E60,E61,E62))</x:f>
        <x:v>26</x:v>
      </x:c>
      <x:c r="F59" s="24" t="n">
        <x:f>IF(CHOOSE($E$4,COUNT(F60),COUNT(F61),COUNT(F62))=0,NA(),CHOOSE($E$4,F60,F61,F62))</x:f>
        <x:v>26</x:v>
      </x:c>
      <x:c r="G59" s="24" t="n">
        <x:f>IF(CHOOSE($E$4,COUNT(G60),COUNT(G61),COUNT(G62))=0,NA(),CHOOSE($E$4,G60,G61,G62))</x:f>
        <x:v>26</x:v>
      </x:c>
      <x:c r="H59" s="24" t="n">
        <x:f>IF(CHOOSE($E$4,COUNT(H60),COUNT(H61),COUNT(H62))=0,NA(),CHOOSE($E$4,H60,H61,H62))</x:f>
        <x:v>26</x:v>
      </x:c>
      <x:c r="I59" s="24" t="n">
        <x:f>IF(CHOOSE($E$4,COUNT(I60),COUNT(I61),COUNT(I62))=0,NA(),CHOOSE($E$4,I60,I61,I62))</x:f>
        <x:v>26</x:v>
      </x:c>
      <x:c r="J59" s="24" t="n">
        <x:f>IF(CHOOSE($E$4,COUNT(J60),COUNT(J61),COUNT(J62))=0,NA(),CHOOSE($E$4,J60,J61,J62))</x:f>
        <x:v>26</x:v>
      </x:c>
      <x:c r="K59" s="24" t="n">
        <x:f>IF(CHOOSE($E$4,COUNT(K60),COUNT(K61),COUNT(K62))=0,NA(),CHOOSE($E$4,K60,K61,K62))</x:f>
        <x:v>26</x:v>
      </x:c>
      <x:c r="L59" s="24" t="n">
        <x:f>IF(CHOOSE($E$4,COUNT(L60),COUNT(L61),COUNT(L62))=0,NA(),CHOOSE($E$4,L60,L61,L62))</x:f>
        <x:v>26</x:v>
      </x:c>
      <x:c r="M59" s="24" t="n">
        <x:f>IF(CHOOSE($E$4,COUNT(M60),COUNT(M61),COUNT(M62))=0,NA(),CHOOSE($E$4,M60,M61,M62))</x:f>
        <x:v>26</x:v>
      </x:c>
      <x:c r="N59" s="24" t="n">
        <x:f>IF(CHOOSE($E$4,COUNT(N60),COUNT(N61),COUNT(N62))=0,NA(),CHOOSE($E$4,N60,N61,N62))</x:f>
        <x:v>26</x:v>
      </x:c>
      <x:c r="O59" s="24" t="n">
        <x:f>IF(CHOOSE($E$4,COUNT(O60),COUNT(O61),COUNT(O62))=0,NA(),CHOOSE($E$4,O60,O61,O62))</x:f>
        <x:v>26</x:v>
      </x:c>
      <x:c r="P59" s="24" t="n">
        <x:f>IF(CHOOSE($E$4,COUNT(P60),COUNT(P61),COUNT(P62))=0,NA(),CHOOSE($E$4,P60,P61,P62))</x:f>
        <x:v>26</x:v>
      </x:c>
      <x:c r="Q59" s="24" t="n">
        <x:f>IF(CHOOSE($E$4,COUNT(Q60),COUNT(Q61),COUNT(Q62))=0,NA(),CHOOSE($E$4,Q60,Q61,Q62))</x:f>
        <x:v>26</x:v>
      </x:c>
      <x:c r="R59" s="24" t="n">
        <x:f>IF(CHOOSE($E$4,COUNT(R60),COUNT(R61),COUNT(R62))=0,NA(),CHOOSE($E$4,R60,R61,R62))</x:f>
        <x:v>26</x:v>
      </x:c>
    </x:row>
    <x:row r="60" ht="21" customHeight="1">
      <x:c r="A60" s="1"/>
      <x:c r="B60" s="1"/>
      <x:c r="C60" s="2" t="str">
        <x:v>Base</x:v>
      </x:c>
      <x:c r="D60" s="2"/>
      <x:c r="E60" s="25" t="n">
        <x:v>26</x:v>
      </x:c>
      <x:c r="F60" s="25" t="n">
        <x:v>26</x:v>
      </x:c>
      <x:c r="G60" s="25" t="n">
        <x:v>26</x:v>
      </x:c>
      <x:c r="H60" s="25" t="n">
        <x:v>26</x:v>
      </x:c>
      <x:c r="I60" s="25" t="n">
        <x:v>26</x:v>
      </x:c>
      <x:c r="J60" s="25" t="n">
        <x:v>26</x:v>
      </x:c>
      <x:c r="K60" s="25" t="n">
        <x:v>26</x:v>
      </x:c>
      <x:c r="L60" s="25" t="n">
        <x:v>26</x:v>
      </x:c>
      <x:c r="M60" s="25" t="n">
        <x:v>26</x:v>
      </x:c>
      <x:c r="N60" s="25" t="n">
        <x:v>26</x:v>
      </x:c>
      <x:c r="O60" s="25" t="n">
        <x:v>26</x:v>
      </x:c>
      <x:c r="P60" s="25" t="n">
        <x:v>26</x:v>
      </x:c>
      <x:c r="Q60" s="25" t="n">
        <x:v>26</x:v>
      </x:c>
      <x:c r="R60" s="25" t="n">
        <x:v>26</x:v>
      </x:c>
    </x:row>
    <x:row r="61" ht="21" customHeight="1">
      <x:c r="A61" s="1"/>
      <x:c r="B61" s="1"/>
      <x:c r="C61" s="2" t="str">
        <x:v>Downside</x:v>
      </x:c>
      <x:c r="D61" s="2"/>
      <x:c r="E61" s="25" t="n">
        <x:v>26</x:v>
      </x:c>
      <x:c r="F61" s="25" t="n">
        <x:v>26</x:v>
      </x:c>
      <x:c r="G61" s="25" t="n">
        <x:v>26</x:v>
      </x:c>
      <x:c r="H61" s="25" t="n">
        <x:v>26</x:v>
      </x:c>
      <x:c r="I61" s="25" t="n">
        <x:v>26</x:v>
      </x:c>
      <x:c r="J61" s="25" t="n">
        <x:v>26</x:v>
      </x:c>
      <x:c r="K61" s="25" t="n">
        <x:v>26</x:v>
      </x:c>
      <x:c r="L61" s="25" t="n">
        <x:v>26</x:v>
      </x:c>
      <x:c r="M61" s="25" t="n">
        <x:v>26</x:v>
      </x:c>
      <x:c r="N61" s="25" t="n">
        <x:v>26</x:v>
      </x:c>
      <x:c r="O61" s="25" t="n">
        <x:v>26</x:v>
      </x:c>
      <x:c r="P61" s="25" t="n">
        <x:v>26</x:v>
      </x:c>
      <x:c r="Q61" s="25" t="n">
        <x:v>26</x:v>
      </x:c>
      <x:c r="R61" s="25" t="n">
        <x:v>26</x:v>
      </x:c>
    </x:row>
    <x:row r="62" ht="21" customHeight="1">
      <x:c r="A62" s="1"/>
      <x:c r="B62" s="1"/>
      <x:c r="C62" s="2" t="str">
        <x:v>Upside</x:v>
      </x:c>
      <x:c r="D62" s="2"/>
      <x:c r="E62" s="25" t="n">
        <x:v>26</x:v>
      </x:c>
      <x:c r="F62" s="25" t="n">
        <x:v>26</x:v>
      </x:c>
      <x:c r="G62" s="25" t="n">
        <x:v>26</x:v>
      </x:c>
      <x:c r="H62" s="25" t="n">
        <x:v>26</x:v>
      </x:c>
      <x:c r="I62" s="25" t="n">
        <x:v>26</x:v>
      </x:c>
      <x:c r="J62" s="25" t="n">
        <x:v>26</x:v>
      </x:c>
      <x:c r="K62" s="25" t="n">
        <x:v>26</x:v>
      </x:c>
      <x:c r="L62" s="25" t="n">
        <x:v>26</x:v>
      </x:c>
      <x:c r="M62" s="25" t="n">
        <x:v>26</x:v>
      </x:c>
      <x:c r="N62" s="25" t="n">
        <x:v>26</x:v>
      </x:c>
      <x:c r="O62" s="25" t="n">
        <x:v>26</x:v>
      </x:c>
      <x:c r="P62" s="25" t="n">
        <x:v>26</x:v>
      </x:c>
      <x:c r="Q62" s="25" t="n">
        <x:v>26</x:v>
      </x:c>
      <x:c r="R62" s="25" t="n">
        <x:v>26</x:v>
      </x:c>
    </x:row>
    <x:row r="63" ht="21" customHeight="1">
      <x:c r="A63" s="1"/>
      <x:c r="B63" s="1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1"/>
      <x:c r="B64" s="1"/>
      <x:c r="C64" s="22" t="str">
        <x:v>Loaded payroll per month / Active</x:v>
      </x:c>
      <x:c r="D64" s="22"/>
      <x:c r="E64" s="26" t="n">
        <x:f>IF(CHOOSE($E$4,COUNT(E65),COUNT(E66),COUNT(E67))=0,NA(),CHOOSE($E$4,E65,E66,E67))</x:f>
        <x:v>35000</x:v>
      </x:c>
      <x:c r="F64" s="26" t="n">
        <x:f>IF(CHOOSE($E$4,COUNT(F65),COUNT(F66),COUNT(F67))=0,NA(),CHOOSE($E$4,F65,F66,F67))</x:f>
        <x:v>35000</x:v>
      </x:c>
      <x:c r="G64" s="26" t="n">
        <x:f>IF(CHOOSE($E$4,COUNT(G65),COUNT(G66),COUNT(G67))=0,NA(),CHOOSE($E$4,G65,G66,G67))</x:f>
        <x:v>35000</x:v>
      </x:c>
      <x:c r="H64" s="26" t="n">
        <x:f>IF(CHOOSE($E$4,COUNT(H65),COUNT(H66),COUNT(H67))=0,NA(),CHOOSE($E$4,H65,H66,H67))</x:f>
        <x:v>35000</x:v>
      </x:c>
      <x:c r="I64" s="26" t="n">
        <x:f>IF(CHOOSE($E$4,COUNT(I65),COUNT(I66),COUNT(I67))=0,NA(),CHOOSE($E$4,I65,I66,I67))</x:f>
        <x:v>35000</x:v>
      </x:c>
      <x:c r="J64" s="26" t="n">
        <x:f>IF(CHOOSE($E$4,COUNT(J65),COUNT(J66),COUNT(J67))=0,NA(),CHOOSE($E$4,J65,J66,J67))</x:f>
        <x:v>35000</x:v>
      </x:c>
      <x:c r="K64" s="26" t="n">
        <x:f>IF(CHOOSE($E$4,COUNT(K65),COUNT(K66),COUNT(K67))=0,NA(),CHOOSE($E$4,K65,K66,K67))</x:f>
        <x:v>35000</x:v>
      </x:c>
      <x:c r="L64" s="26" t="n">
        <x:f>IF(CHOOSE($E$4,COUNT(L65),COUNT(L66),COUNT(L67))=0,NA(),CHOOSE($E$4,L65,L66,L67))</x:f>
        <x:v>35000</x:v>
      </x:c>
      <x:c r="M64" s="26" t="n">
        <x:f>IF(CHOOSE($E$4,COUNT(M65),COUNT(M66),COUNT(M67))=0,NA(),CHOOSE($E$4,M65,M66,M67))</x:f>
        <x:v>35000</x:v>
      </x:c>
      <x:c r="N64" s="26" t="n">
        <x:f>IF(CHOOSE($E$4,COUNT(N65),COUNT(N66),COUNT(N67))=0,NA(),CHOOSE($E$4,N65,N66,N67))</x:f>
        <x:v>35000</x:v>
      </x:c>
      <x:c r="O64" s="26" t="n">
        <x:f>IF(CHOOSE($E$4,COUNT(O65),COUNT(O66),COUNT(O67))=0,NA(),CHOOSE($E$4,O65,O66,O67))</x:f>
        <x:v>35000</x:v>
      </x:c>
      <x:c r="P64" s="26" t="n">
        <x:f>IF(CHOOSE($E$4,COUNT(P65),COUNT(P66),COUNT(P67))=0,NA(),CHOOSE($E$4,P65,P66,P67))</x:f>
        <x:v>35000</x:v>
      </x:c>
      <x:c r="Q64" s="26" t="n">
        <x:f>IF(CHOOSE($E$4,COUNT(Q65),COUNT(Q66),COUNT(Q67))=0,NA(),CHOOSE($E$4,Q65,Q66,Q67))</x:f>
        <x:v>35000</x:v>
      </x:c>
      <x:c r="R64" s="26" t="n">
        <x:f>IF(CHOOSE($E$4,COUNT(R65),COUNT(R66),COUNT(R67))=0,NA(),CHOOSE($E$4,R65,R66,R67))</x:f>
        <x:v>35000</x:v>
      </x:c>
    </x:row>
    <x:row r="65" ht="21" customHeight="1">
      <x:c r="A65" s="1"/>
      <x:c r="B65" s="1"/>
      <x:c r="C65" s="2" t="str">
        <x:v>Base</x:v>
      </x:c>
      <x:c r="D65" s="2"/>
      <x:c r="E65" s="27" t="n">
        <x:v>35000</x:v>
      </x:c>
      <x:c r="F65" s="27" t="n">
        <x:v>35000</x:v>
      </x:c>
      <x:c r="G65" s="27" t="n">
        <x:v>35000</x:v>
      </x:c>
      <x:c r="H65" s="27" t="n">
        <x:v>35000</x:v>
      </x:c>
      <x:c r="I65" s="27" t="n">
        <x:v>35000</x:v>
      </x:c>
      <x:c r="J65" s="27" t="n">
        <x:v>35000</x:v>
      </x:c>
      <x:c r="K65" s="27" t="n">
        <x:v>35000</x:v>
      </x:c>
      <x:c r="L65" s="27" t="n">
        <x:v>35000</x:v>
      </x:c>
      <x:c r="M65" s="27" t="n">
        <x:v>35000</x:v>
      </x:c>
      <x:c r="N65" s="27" t="n">
        <x:v>35000</x:v>
      </x:c>
      <x:c r="O65" s="27" t="n">
        <x:v>35000</x:v>
      </x:c>
      <x:c r="P65" s="27" t="n">
        <x:v>35000</x:v>
      </x:c>
      <x:c r="Q65" s="27" t="n">
        <x:v>35000</x:v>
      </x:c>
      <x:c r="R65" s="27" t="n">
        <x:v>35000</x:v>
      </x:c>
    </x:row>
    <x:row r="66" ht="21" customHeight="1">
      <x:c r="A66" s="1"/>
      <x:c r="B66" s="1"/>
      <x:c r="C66" s="2" t="str">
        <x:v>Downside</x:v>
      </x:c>
      <x:c r="D66" s="2"/>
      <x:c r="E66" s="27" t="n">
        <x:v>35000</x:v>
      </x:c>
      <x:c r="F66" s="27" t="n">
        <x:v>35000</x:v>
      </x:c>
      <x:c r="G66" s="27" t="n">
        <x:v>35000</x:v>
      </x:c>
      <x:c r="H66" s="27" t="n">
        <x:v>35000</x:v>
      </x:c>
      <x:c r="I66" s="27" t="n">
        <x:v>35000</x:v>
      </x:c>
      <x:c r="J66" s="27" t="n">
        <x:v>35000</x:v>
      </x:c>
      <x:c r="K66" s="27" t="n">
        <x:v>35000</x:v>
      </x:c>
      <x:c r="L66" s="27" t="n">
        <x:v>35000</x:v>
      </x:c>
      <x:c r="M66" s="27" t="n">
        <x:v>35000</x:v>
      </x:c>
      <x:c r="N66" s="27" t="n">
        <x:v>35000</x:v>
      </x:c>
      <x:c r="O66" s="27" t="n">
        <x:v>35000</x:v>
      </x:c>
      <x:c r="P66" s="27" t="n">
        <x:v>35000</x:v>
      </x:c>
      <x:c r="Q66" s="27" t="n">
        <x:v>35000</x:v>
      </x:c>
      <x:c r="R66" s="27" t="n">
        <x:v>35000</x:v>
      </x:c>
    </x:row>
    <x:row r="67" ht="21" customHeight="1">
      <x:c r="A67" s="1"/>
      <x:c r="B67" s="1"/>
      <x:c r="C67" s="2" t="str">
        <x:v>Upside</x:v>
      </x:c>
      <x:c r="D67" s="2"/>
      <x:c r="E67" s="27" t="n">
        <x:v>38000</x:v>
      </x:c>
      <x:c r="F67" s="27" t="n">
        <x:v>38000</x:v>
      </x:c>
      <x:c r="G67" s="27" t="n">
        <x:v>38000</x:v>
      </x:c>
      <x:c r="H67" s="27" t="n">
        <x:v>38000</x:v>
      </x:c>
      <x:c r="I67" s="27" t="n">
        <x:v>38000</x:v>
      </x:c>
      <x:c r="J67" s="27" t="n">
        <x:v>38000</x:v>
      </x:c>
      <x:c r="K67" s="27" t="n">
        <x:v>38000</x:v>
      </x:c>
      <x:c r="L67" s="27" t="n">
        <x:v>38000</x:v>
      </x:c>
      <x:c r="M67" s="27" t="n">
        <x:v>38000</x:v>
      </x:c>
      <x:c r="N67" s="27" t="n">
        <x:v>38000</x:v>
      </x:c>
      <x:c r="O67" s="27" t="n">
        <x:v>38000</x:v>
      </x:c>
      <x:c r="P67" s="27" t="n">
        <x:v>38000</x:v>
      </x:c>
      <x:c r="Q67" s="27" t="n">
        <x:v>38000</x:v>
      </x:c>
      <x:c r="R67" s="27" t="n">
        <x:v>38000</x:v>
      </x:c>
    </x:row>
    <x:row r="68" ht="21" customHeight="1">
      <x:c r="A68" s="1"/>
      <x:c r="B68" s="1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1"/>
      <x:c r="B69" s="1"/>
      <x:c r="C69" s="22" t="str">
        <x:v>Occupancy per month / Active</x:v>
      </x:c>
      <x:c r="D69" s="22"/>
      <x:c r="E69" s="26" t="n">
        <x:f>IF(CHOOSE($E$4,COUNT(E70),COUNT(E71),COUNT(E72))=0,NA(),CHOOSE($E$4,E70,E71,E72))</x:f>
        <x:v>9000</x:v>
      </x:c>
      <x:c r="F69" s="26" t="n">
        <x:f>IF(CHOOSE($E$4,COUNT(F70),COUNT(F71),COUNT(F72))=0,NA(),CHOOSE($E$4,F70,F71,F72))</x:f>
        <x:v>9000</x:v>
      </x:c>
      <x:c r="G69" s="26" t="n">
        <x:f>IF(CHOOSE($E$4,COUNT(G70),COUNT(G71),COUNT(G72))=0,NA(),CHOOSE($E$4,G70,G71,G72))</x:f>
        <x:v>9000</x:v>
      </x:c>
      <x:c r="H69" s="26" t="n">
        <x:f>IF(CHOOSE($E$4,COUNT(H70),COUNT(H71),COUNT(H72))=0,NA(),CHOOSE($E$4,H70,H71,H72))</x:f>
        <x:v>9000</x:v>
      </x:c>
      <x:c r="I69" s="26" t="n">
        <x:f>IF(CHOOSE($E$4,COUNT(I70),COUNT(I71),COUNT(I72))=0,NA(),CHOOSE($E$4,I70,I71,I72))</x:f>
        <x:v>9000</x:v>
      </x:c>
      <x:c r="J69" s="26" t="n">
        <x:f>IF(CHOOSE($E$4,COUNT(J70),COUNT(J71),COUNT(J72))=0,NA(),CHOOSE($E$4,J70,J71,J72))</x:f>
        <x:v>9000</x:v>
      </x:c>
      <x:c r="K69" s="26" t="n">
        <x:f>IF(CHOOSE($E$4,COUNT(K70),COUNT(K71),COUNT(K72))=0,NA(),CHOOSE($E$4,K70,K71,K72))</x:f>
        <x:v>9000</x:v>
      </x:c>
      <x:c r="L69" s="26" t="n">
        <x:f>IF(CHOOSE($E$4,COUNT(L70),COUNT(L71),COUNT(L72))=0,NA(),CHOOSE($E$4,L70,L71,L72))</x:f>
        <x:v>9000</x:v>
      </x:c>
      <x:c r="M69" s="26" t="n">
        <x:f>IF(CHOOSE($E$4,COUNT(M70),COUNT(M71),COUNT(M72))=0,NA(),CHOOSE($E$4,M70,M71,M72))</x:f>
        <x:v>9000</x:v>
      </x:c>
      <x:c r="N69" s="26" t="n">
        <x:f>IF(CHOOSE($E$4,COUNT(N70),COUNT(N71),COUNT(N72))=0,NA(),CHOOSE($E$4,N70,N71,N72))</x:f>
        <x:v>9000</x:v>
      </x:c>
      <x:c r="O69" s="26" t="n">
        <x:f>IF(CHOOSE($E$4,COUNT(O70),COUNT(O71),COUNT(O72))=0,NA(),CHOOSE($E$4,O70,O71,O72))</x:f>
        <x:v>9000</x:v>
      </x:c>
      <x:c r="P69" s="26" t="n">
        <x:f>IF(CHOOSE($E$4,COUNT(P70),COUNT(P71),COUNT(P72))=0,NA(),CHOOSE($E$4,P70,P71,P72))</x:f>
        <x:v>9000</x:v>
      </x:c>
      <x:c r="Q69" s="26" t="n">
        <x:f>IF(CHOOSE($E$4,COUNT(Q70),COUNT(Q71),COUNT(Q72))=0,NA(),CHOOSE($E$4,Q70,Q71,Q72))</x:f>
        <x:v>9000</x:v>
      </x:c>
      <x:c r="R69" s="26" t="n">
        <x:f>IF(CHOOSE($E$4,COUNT(R70),COUNT(R71),COUNT(R72))=0,NA(),CHOOSE($E$4,R70,R71,R72))</x:f>
        <x:v>9000</x:v>
      </x:c>
    </x:row>
    <x:row r="70" ht="21" customHeight="1">
      <x:c r="A70" s="1"/>
      <x:c r="B70" s="1"/>
      <x:c r="C70" s="2" t="str">
        <x:v>Base</x:v>
      </x:c>
      <x:c r="D70" s="2"/>
      <x:c r="E70" s="27" t="n">
        <x:v>9000</x:v>
      </x:c>
      <x:c r="F70" s="27" t="n">
        <x:v>9000</x:v>
      </x:c>
      <x:c r="G70" s="27" t="n">
        <x:v>9000</x:v>
      </x:c>
      <x:c r="H70" s="27" t="n">
        <x:v>9000</x:v>
      </x:c>
      <x:c r="I70" s="27" t="n">
        <x:v>9000</x:v>
      </x:c>
      <x:c r="J70" s="27" t="n">
        <x:v>9000</x:v>
      </x:c>
      <x:c r="K70" s="27" t="n">
        <x:v>9000</x:v>
      </x:c>
      <x:c r="L70" s="27" t="n">
        <x:v>9000</x:v>
      </x:c>
      <x:c r="M70" s="27" t="n">
        <x:v>9000</x:v>
      </x:c>
      <x:c r="N70" s="27" t="n">
        <x:v>9000</x:v>
      </x:c>
      <x:c r="O70" s="27" t="n">
        <x:v>9000</x:v>
      </x:c>
      <x:c r="P70" s="27" t="n">
        <x:v>9000</x:v>
      </x:c>
      <x:c r="Q70" s="27" t="n">
        <x:v>9000</x:v>
      </x:c>
      <x:c r="R70" s="27" t="n">
        <x:v>9000</x:v>
      </x:c>
    </x:row>
    <x:row r="71" ht="21" customHeight="1">
      <x:c r="A71" s="1"/>
      <x:c r="B71" s="1"/>
      <x:c r="C71" s="2" t="str">
        <x:v>Downside</x:v>
      </x:c>
      <x:c r="D71" s="2"/>
      <x:c r="E71" s="27" t="n">
        <x:v>9000</x:v>
      </x:c>
      <x:c r="F71" s="27" t="n">
        <x:v>9000</x:v>
      </x:c>
      <x:c r="G71" s="27" t="n">
        <x:v>9000</x:v>
      </x:c>
      <x:c r="H71" s="27" t="n">
        <x:v>9000</x:v>
      </x:c>
      <x:c r="I71" s="27" t="n">
        <x:v>9000</x:v>
      </x:c>
      <x:c r="J71" s="27" t="n">
        <x:v>9000</x:v>
      </x:c>
      <x:c r="K71" s="27" t="n">
        <x:v>9000</x:v>
      </x:c>
      <x:c r="L71" s="27" t="n">
        <x:v>9000</x:v>
      </x:c>
      <x:c r="M71" s="27" t="n">
        <x:v>9000</x:v>
      </x:c>
      <x:c r="N71" s="27" t="n">
        <x:v>9000</x:v>
      </x:c>
      <x:c r="O71" s="27" t="n">
        <x:v>9000</x:v>
      </x:c>
      <x:c r="P71" s="27" t="n">
        <x:v>9000</x:v>
      </x:c>
      <x:c r="Q71" s="27" t="n">
        <x:v>9000</x:v>
      </x:c>
      <x:c r="R71" s="27" t="n">
        <x:v>9000</x:v>
      </x:c>
    </x:row>
    <x:row r="72" ht="21" customHeight="1">
      <x:c r="A72" s="1"/>
      <x:c r="B72" s="1"/>
      <x:c r="C72" s="2" t="str">
        <x:v>Upside</x:v>
      </x:c>
      <x:c r="D72" s="2"/>
      <x:c r="E72" s="27" t="n">
        <x:v>9000</x:v>
      </x:c>
      <x:c r="F72" s="27" t="n">
        <x:v>9000</x:v>
      </x:c>
      <x:c r="G72" s="27" t="n">
        <x:v>9000</x:v>
      </x:c>
      <x:c r="H72" s="27" t="n">
        <x:v>9000</x:v>
      </x:c>
      <x:c r="I72" s="27" t="n">
        <x:v>9000</x:v>
      </x:c>
      <x:c r="J72" s="27" t="n">
        <x:v>9000</x:v>
      </x:c>
      <x:c r="K72" s="27" t="n">
        <x:v>9000</x:v>
      </x:c>
      <x:c r="L72" s="27" t="n">
        <x:v>9000</x:v>
      </x:c>
      <x:c r="M72" s="27" t="n">
        <x:v>9000</x:v>
      </x:c>
      <x:c r="N72" s="27" t="n">
        <x:v>9000</x:v>
      </x:c>
      <x:c r="O72" s="27" t="n">
        <x:v>9000</x:v>
      </x:c>
      <x:c r="P72" s="27" t="n">
        <x:v>9000</x:v>
      </x:c>
      <x:c r="Q72" s="27" t="n">
        <x:v>9000</x:v>
      </x:c>
      <x:c r="R72" s="27" t="n">
        <x:v>9000</x:v>
      </x:c>
    </x:row>
    <x:row r="73" ht="21" customHeight="1">
      <x:c r="A73" s="1"/>
      <x:c r="B73" s="1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</x:row>
    <x:row r="74" ht="21" customHeight="1">
      <x:c r="A74" s="1"/>
      <x:c r="B74" s="1"/>
      <x:c r="C74" s="22" t="str">
        <x:v>Other operating costs per month / Active</x:v>
      </x:c>
      <x:c r="D74" s="22"/>
      <x:c r="E74" s="26" t="n">
        <x:f>IF(CHOOSE($E$4,COUNT(E75),COUNT(E76),COUNT(E77))=0,NA(),CHOOSE($E$4,E75,E76,E77))</x:f>
        <x:v>7000</x:v>
      </x:c>
      <x:c r="F74" s="26" t="n">
        <x:f>IF(CHOOSE($E$4,COUNT(F75),COUNT(F76),COUNT(F77))=0,NA(),CHOOSE($E$4,F75,F76,F77))</x:f>
        <x:v>7000</x:v>
      </x:c>
      <x:c r="G74" s="26" t="n">
        <x:f>IF(CHOOSE($E$4,COUNT(G75),COUNT(G76),COUNT(G77))=0,NA(),CHOOSE($E$4,G75,G76,G77))</x:f>
        <x:v>7000</x:v>
      </x:c>
      <x:c r="H74" s="26" t="n">
        <x:f>IF(CHOOSE($E$4,COUNT(H75),COUNT(H76),COUNT(H77))=0,NA(),CHOOSE($E$4,H75,H76,H77))</x:f>
        <x:v>7000</x:v>
      </x:c>
      <x:c r="I74" s="26" t="n">
        <x:f>IF(CHOOSE($E$4,COUNT(I75),COUNT(I76),COUNT(I77))=0,NA(),CHOOSE($E$4,I75,I76,I77))</x:f>
        <x:v>7000</x:v>
      </x:c>
      <x:c r="J74" s="26" t="n">
        <x:f>IF(CHOOSE($E$4,COUNT(J75),COUNT(J76),COUNT(J77))=0,NA(),CHOOSE($E$4,J75,J76,J77))</x:f>
        <x:v>7000</x:v>
      </x:c>
      <x:c r="K74" s="26" t="n">
        <x:f>IF(CHOOSE($E$4,COUNT(K75),COUNT(K76),COUNT(K77))=0,NA(),CHOOSE($E$4,K75,K76,K77))</x:f>
        <x:v>7000</x:v>
      </x:c>
      <x:c r="L74" s="26" t="n">
        <x:f>IF(CHOOSE($E$4,COUNT(L75),COUNT(L76),COUNT(L77))=0,NA(),CHOOSE($E$4,L75,L76,L77))</x:f>
        <x:v>7000</x:v>
      </x:c>
      <x:c r="M74" s="26" t="n">
        <x:f>IF(CHOOSE($E$4,COUNT(M75),COUNT(M76),COUNT(M77))=0,NA(),CHOOSE($E$4,M75,M76,M77))</x:f>
        <x:v>7000</x:v>
      </x:c>
      <x:c r="N74" s="26" t="n">
        <x:f>IF(CHOOSE($E$4,COUNT(N75),COUNT(N76),COUNT(N77))=0,NA(),CHOOSE($E$4,N75,N76,N77))</x:f>
        <x:v>7000</x:v>
      </x:c>
      <x:c r="O74" s="26" t="n">
        <x:f>IF(CHOOSE($E$4,COUNT(O75),COUNT(O76),COUNT(O77))=0,NA(),CHOOSE($E$4,O75,O76,O77))</x:f>
        <x:v>7000</x:v>
      </x:c>
      <x:c r="P74" s="26" t="n">
        <x:f>IF(CHOOSE($E$4,COUNT(P75),COUNT(P76),COUNT(P77))=0,NA(),CHOOSE($E$4,P75,P76,P77))</x:f>
        <x:v>7000</x:v>
      </x:c>
      <x:c r="Q74" s="26" t="n">
        <x:f>IF(CHOOSE($E$4,COUNT(Q75),COUNT(Q76),COUNT(Q77))=0,NA(),CHOOSE($E$4,Q75,Q76,Q77))</x:f>
        <x:v>7000</x:v>
      </x:c>
      <x:c r="R74" s="26" t="n">
        <x:f>IF(CHOOSE($E$4,COUNT(R75),COUNT(R76),COUNT(R77))=0,NA(),CHOOSE($E$4,R75,R76,R77))</x:f>
        <x:v>7000</x:v>
      </x:c>
    </x:row>
    <x:row r="75" ht="21" customHeight="1">
      <x:c r="A75" s="1"/>
      <x:c r="B75" s="1"/>
      <x:c r="C75" s="2" t="str">
        <x:v>Base</x:v>
      </x:c>
      <x:c r="D75" s="2"/>
      <x:c r="E75" s="27" t="n">
        <x:v>7000</x:v>
      </x:c>
      <x:c r="F75" s="27" t="n">
        <x:v>7000</x:v>
      </x:c>
      <x:c r="G75" s="27" t="n">
        <x:v>7000</x:v>
      </x:c>
      <x:c r="H75" s="27" t="n">
        <x:v>7000</x:v>
      </x:c>
      <x:c r="I75" s="27" t="n">
        <x:v>7000</x:v>
      </x:c>
      <x:c r="J75" s="27" t="n">
        <x:v>7000</x:v>
      </x:c>
      <x:c r="K75" s="27" t="n">
        <x:v>7000</x:v>
      </x:c>
      <x:c r="L75" s="27" t="n">
        <x:v>7000</x:v>
      </x:c>
      <x:c r="M75" s="27" t="n">
        <x:v>7000</x:v>
      </x:c>
      <x:c r="N75" s="27" t="n">
        <x:v>7000</x:v>
      </x:c>
      <x:c r="O75" s="27" t="n">
        <x:v>7000</x:v>
      </x:c>
      <x:c r="P75" s="27" t="n">
        <x:v>7000</x:v>
      </x:c>
      <x:c r="Q75" s="27" t="n">
        <x:v>7000</x:v>
      </x:c>
      <x:c r="R75" s="27" t="n">
        <x:v>7000</x:v>
      </x:c>
    </x:row>
    <x:row r="76" ht="21" customHeight="1">
      <x:c r="A76" s="1"/>
      <x:c r="B76" s="1"/>
      <x:c r="C76" s="2" t="str">
        <x:v>Downside</x:v>
      </x:c>
      <x:c r="D76" s="2"/>
      <x:c r="E76" s="27" t="n">
        <x:v>7000</x:v>
      </x:c>
      <x:c r="F76" s="27" t="n">
        <x:v>7000</x:v>
      </x:c>
      <x:c r="G76" s="27" t="n">
        <x:v>7000</x:v>
      </x:c>
      <x:c r="H76" s="27" t="n">
        <x:v>7000</x:v>
      </x:c>
      <x:c r="I76" s="27" t="n">
        <x:v>7000</x:v>
      </x:c>
      <x:c r="J76" s="27" t="n">
        <x:v>7000</x:v>
      </x:c>
      <x:c r="K76" s="27" t="n">
        <x:v>7000</x:v>
      </x:c>
      <x:c r="L76" s="27" t="n">
        <x:v>7000</x:v>
      </x:c>
      <x:c r="M76" s="27" t="n">
        <x:v>7000</x:v>
      </x:c>
      <x:c r="N76" s="27" t="n">
        <x:v>7000</x:v>
      </x:c>
      <x:c r="O76" s="27" t="n">
        <x:v>7000</x:v>
      </x:c>
      <x:c r="P76" s="27" t="n">
        <x:v>7000</x:v>
      </x:c>
      <x:c r="Q76" s="27" t="n">
        <x:v>7000</x:v>
      </x:c>
      <x:c r="R76" s="27" t="n">
        <x:v>7000</x:v>
      </x:c>
    </x:row>
    <x:row r="77" ht="21" customHeight="1">
      <x:c r="A77" s="1"/>
      <x:c r="B77" s="1"/>
      <x:c r="C77" s="2" t="str">
        <x:v>Upside</x:v>
      </x:c>
      <x:c r="D77" s="2"/>
      <x:c r="E77" s="27" t="n">
        <x:v>8000</x:v>
      </x:c>
      <x:c r="F77" s="27" t="n">
        <x:v>8000</x:v>
      </x:c>
      <x:c r="G77" s="27" t="n">
        <x:v>8000</x:v>
      </x:c>
      <x:c r="H77" s="27" t="n">
        <x:v>8000</x:v>
      </x:c>
      <x:c r="I77" s="27" t="n">
        <x:v>8000</x:v>
      </x:c>
      <x:c r="J77" s="27" t="n">
        <x:v>8000</x:v>
      </x:c>
      <x:c r="K77" s="27" t="n">
        <x:v>8000</x:v>
      </x:c>
      <x:c r="L77" s="27" t="n">
        <x:v>8000</x:v>
      </x:c>
      <x:c r="M77" s="27" t="n">
        <x:v>8000</x:v>
      </x:c>
      <x:c r="N77" s="27" t="n">
        <x:v>8000</x:v>
      </x:c>
      <x:c r="O77" s="27" t="n">
        <x:v>8000</x:v>
      </x:c>
      <x:c r="P77" s="27" t="n">
        <x:v>8000</x:v>
      </x:c>
      <x:c r="Q77" s="27" t="n">
        <x:v>8000</x:v>
      </x:c>
      <x:c r="R77" s="27" t="n">
        <x:v>8000</x:v>
      </x:c>
    </x:row>
    <x:row r="78" ht="21" customHeight="1">
      <x:c r="A78" s="1"/>
      <x:c r="B78" s="1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</x:row>
    <x:row r="79" ht="21" customHeight="1">
      <x:c r="A79" s="1"/>
      <x:c r="B79" s="1"/>
      <x:c r="C79" s="22" t="str">
        <x:v>Extra labor per order above 130/day / Active</x:v>
      </x:c>
      <x:c r="D79" s="22"/>
      <x:c r="E79" s="26" t="n">
        <x:f>IF(CHOOSE($E$4,COUNT(E80),COUNT(E81),COUNT(E82))=0,NA(),CHOOSE($E$4,E80,E81,E82))</x:f>
        <x:v>3</x:v>
      </x:c>
      <x:c r="F79" s="26" t="n">
        <x:f>IF(CHOOSE($E$4,COUNT(F80),COUNT(F81),COUNT(F82))=0,NA(),CHOOSE($E$4,F80,F81,F82))</x:f>
        <x:v>3</x:v>
      </x:c>
      <x:c r="G79" s="26" t="n">
        <x:f>IF(CHOOSE($E$4,COUNT(G80),COUNT(G81),COUNT(G82))=0,NA(),CHOOSE($E$4,G80,G81,G82))</x:f>
        <x:v>3</x:v>
      </x:c>
      <x:c r="H79" s="26" t="n">
        <x:f>IF(CHOOSE($E$4,COUNT(H80),COUNT(H81),COUNT(H82))=0,NA(),CHOOSE($E$4,H80,H81,H82))</x:f>
        <x:v>3</x:v>
      </x:c>
      <x:c r="I79" s="26" t="n">
        <x:f>IF(CHOOSE($E$4,COUNT(I80),COUNT(I81),COUNT(I82))=0,NA(),CHOOSE($E$4,I80,I81,I82))</x:f>
        <x:v>3</x:v>
      </x:c>
      <x:c r="J79" s="26" t="n">
        <x:f>IF(CHOOSE($E$4,COUNT(J80),COUNT(J81),COUNT(J82))=0,NA(),CHOOSE($E$4,J80,J81,J82))</x:f>
        <x:v>3</x:v>
      </x:c>
      <x:c r="K79" s="26" t="n">
        <x:f>IF(CHOOSE($E$4,COUNT(K80),COUNT(K81),COUNT(K82))=0,NA(),CHOOSE($E$4,K80,K81,K82))</x:f>
        <x:v>3</x:v>
      </x:c>
      <x:c r="L79" s="26" t="n">
        <x:f>IF(CHOOSE($E$4,COUNT(L80),COUNT(L81),COUNT(L82))=0,NA(),CHOOSE($E$4,L80,L81,L82))</x:f>
        <x:v>3</x:v>
      </x:c>
      <x:c r="M79" s="26" t="n">
        <x:f>IF(CHOOSE($E$4,COUNT(M80),COUNT(M81),COUNT(M82))=0,NA(),CHOOSE($E$4,M80,M81,M82))</x:f>
        <x:v>3</x:v>
      </x:c>
      <x:c r="N79" s="26" t="n">
        <x:f>IF(CHOOSE($E$4,COUNT(N80),COUNT(N81),COUNT(N82))=0,NA(),CHOOSE($E$4,N80,N81,N82))</x:f>
        <x:v>3</x:v>
      </x:c>
      <x:c r="O79" s="26" t="n">
        <x:f>IF(CHOOSE($E$4,COUNT(O80),COUNT(O81),COUNT(O82))=0,NA(),CHOOSE($E$4,O80,O81,O82))</x:f>
        <x:v>3</x:v>
      </x:c>
      <x:c r="P79" s="26" t="n">
        <x:f>IF(CHOOSE($E$4,COUNT(P80),COUNT(P81),COUNT(P82))=0,NA(),CHOOSE($E$4,P80,P81,P82))</x:f>
        <x:v>3</x:v>
      </x:c>
      <x:c r="Q79" s="26" t="n">
        <x:f>IF(CHOOSE($E$4,COUNT(Q80),COUNT(Q81),COUNT(Q82))=0,NA(),CHOOSE($E$4,Q80,Q81,Q82))</x:f>
        <x:v>3</x:v>
      </x:c>
      <x:c r="R79" s="26" t="n">
        <x:f>IF(CHOOSE($E$4,COUNT(R80),COUNT(R81),COUNT(R82))=0,NA(),CHOOSE($E$4,R80,R81,R82))</x:f>
        <x:v>3</x:v>
      </x:c>
    </x:row>
    <x:row r="80" ht="21" customHeight="1">
      <x:c r="A80" s="1"/>
      <x:c r="B80" s="1"/>
      <x:c r="C80" s="2" t="str">
        <x:v>Base</x:v>
      </x:c>
      <x:c r="D80" s="2"/>
      <x:c r="E80" s="27" t="n">
        <x:v>3</x:v>
      </x:c>
      <x:c r="F80" s="27" t="n">
        <x:v>3</x:v>
      </x:c>
      <x:c r="G80" s="27" t="n">
        <x:v>3</x:v>
      </x:c>
      <x:c r="H80" s="27" t="n">
        <x:v>3</x:v>
      </x:c>
      <x:c r="I80" s="27" t="n">
        <x:v>3</x:v>
      </x:c>
      <x:c r="J80" s="27" t="n">
        <x:v>3</x:v>
      </x:c>
      <x:c r="K80" s="27" t="n">
        <x:v>3</x:v>
      </x:c>
      <x:c r="L80" s="27" t="n">
        <x:v>3</x:v>
      </x:c>
      <x:c r="M80" s="27" t="n">
        <x:v>3</x:v>
      </x:c>
      <x:c r="N80" s="27" t="n">
        <x:v>3</x:v>
      </x:c>
      <x:c r="O80" s="27" t="n">
        <x:v>3</x:v>
      </x:c>
      <x:c r="P80" s="27" t="n">
        <x:v>3</x:v>
      </x:c>
      <x:c r="Q80" s="27" t="n">
        <x:v>3</x:v>
      </x:c>
      <x:c r="R80" s="27" t="n">
        <x:v>3</x:v>
      </x:c>
    </x:row>
    <x:row r="81" ht="21" customHeight="1">
      <x:c r="A81" s="1"/>
      <x:c r="B81" s="1"/>
      <x:c r="C81" s="2" t="str">
        <x:v>Downside</x:v>
      </x:c>
      <x:c r="D81" s="2"/>
      <x:c r="E81" s="27" t="n">
        <x:v>3</x:v>
      </x:c>
      <x:c r="F81" s="27" t="n">
        <x:v>3</x:v>
      </x:c>
      <x:c r="G81" s="27" t="n">
        <x:v>3</x:v>
      </x:c>
      <x:c r="H81" s="27" t="n">
        <x:v>3</x:v>
      </x:c>
      <x:c r="I81" s="27" t="n">
        <x:v>3</x:v>
      </x:c>
      <x:c r="J81" s="27" t="n">
        <x:v>3</x:v>
      </x:c>
      <x:c r="K81" s="27" t="n">
        <x:v>3</x:v>
      </x:c>
      <x:c r="L81" s="27" t="n">
        <x:v>3</x:v>
      </x:c>
      <x:c r="M81" s="27" t="n">
        <x:v>3</x:v>
      </x:c>
      <x:c r="N81" s="27" t="n">
        <x:v>3</x:v>
      </x:c>
      <x:c r="O81" s="27" t="n">
        <x:v>3</x:v>
      </x:c>
      <x:c r="P81" s="27" t="n">
        <x:v>3</x:v>
      </x:c>
      <x:c r="Q81" s="27" t="n">
        <x:v>3</x:v>
      </x:c>
      <x:c r="R81" s="27" t="n">
        <x:v>3</x:v>
      </x:c>
    </x:row>
    <x:row r="82" ht="21" customHeight="1">
      <x:c r="A82" s="1"/>
      <x:c r="B82" s="1"/>
      <x:c r="C82" s="2" t="str">
        <x:v>Upside</x:v>
      </x:c>
      <x:c r="D82" s="2"/>
      <x:c r="E82" s="27" t="n">
        <x:v>3</x:v>
      </x:c>
      <x:c r="F82" s="27" t="n">
        <x:v>3</x:v>
      </x:c>
      <x:c r="G82" s="27" t="n">
        <x:v>3</x:v>
      </x:c>
      <x:c r="H82" s="27" t="n">
        <x:v>3</x:v>
      </x:c>
      <x:c r="I82" s="27" t="n">
        <x:v>3</x:v>
      </x:c>
      <x:c r="J82" s="27" t="n">
        <x:v>3</x:v>
      </x:c>
      <x:c r="K82" s="27" t="n">
        <x:v>3</x:v>
      </x:c>
      <x:c r="L82" s="27" t="n">
        <x:v>3</x:v>
      </x:c>
      <x:c r="M82" s="27" t="n">
        <x:v>3</x:v>
      </x:c>
      <x:c r="N82" s="27" t="n">
        <x:v>3</x:v>
      </x:c>
      <x:c r="O82" s="27" t="n">
        <x:v>3</x:v>
      </x:c>
      <x:c r="P82" s="27" t="n">
        <x:v>3</x:v>
      </x:c>
      <x:c r="Q82" s="27" t="n">
        <x:v>3</x:v>
      </x:c>
      <x:c r="R82" s="27" t="n">
        <x:v>3</x:v>
      </x:c>
    </x:row>
    <x:row r="83" ht="21" customHeight="1">
      <x:c r="A83" s="1"/>
      <x:c r="B83" s="1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</x:row>
    <x:row r="84" ht="21" customHeight="1">
      <x:c r="A84" s="1"/>
      <x:c r="B84" s="1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</x:row>
    <x:row r="85" ht="21" customHeight="1">
      <x:c r="A85" s="1"/>
      <x:c r="B85" s="1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</x:row>
    <x:row r="86" ht="21" customHeight="1">
      <x:c r="A86" s="1"/>
      <x:c r="B86" s="1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</x:row>
    <x:row r="87" ht="21" customHeight="1">
      <x:c r="A87" s="1"/>
      <x:c r="B87" s="1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</x:row>
    <x:row r="88" ht="21" customHeight="1">
      <x:c r="A88" s="1"/>
      <x:c r="B88" s="1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</x:row>
    <x:row r="89" ht="21" customHeight="1">
      <x:c r="A89" s="1"/>
      <x:c r="B89" s="1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</x:row>
    <x:row r="90" ht="21" customHeight="1">
      <x:c r="A90" s="1"/>
      <x:c r="B90" s="1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</x:row>
    <x:row r="91" ht="21" customHeight="1">
      <x:c r="A91" s="1"/>
      <x:c r="B91" s="1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</x:row>
    <x:row r="92" ht="21" customHeight="1">
      <x:c r="A92" s="1"/>
      <x:c r="B92" s="1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</x:row>
    <x:row r="93" ht="21" customHeight="1">
      <x:c r="A93" s="1"/>
      <x:c r="B93" s="1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</x:row>
    <x:row r="94" ht="21" customHeight="1">
      <x:c r="A94" s="1"/>
      <x:c r="B94" s="1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</x:row>
    <x:row r="95" ht="21" customHeight="1">
      <x:c r="A95" s="1"/>
      <x:c r="B95" s="1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</x:row>
    <x:row r="96" ht="21" customHeight="1">
      <x:c r="A96" s="1"/>
      <x:c r="B96" s="1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</x:row>
    <x:row r="97" ht="21" customHeight="1">
      <x:c r="A97" s="1"/>
      <x:c r="B97" s="1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</x:row>
    <x:row r="98" ht="21" customHeight="1">
      <x:c r="A98" s="1"/>
      <x:c r="B98" s="1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</x:row>
    <x:row r="99" ht="21" customHeight="1">
      <x:c r="A99" s="1"/>
      <x:c r="B99" s="1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</x:row>
    <x:row r="100" ht="21" customHeight="1">
      <x:c r="A100" s="1"/>
      <x:c r="B100" s="1"/>
      <x:c r="C100" s="16" t="str">
        <x:v>Startup funding and cash uses</x:v>
      </x:c>
      <x:c r="D100" s="16"/>
      <x:c r="E100" s="16"/>
      <x:c r="F100" s="16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</x:row>
    <x:row r="101" ht="21" customHeight="1">
      <x:c r="A101" s="1"/>
      <x:c r="B101" s="1"/>
      <x:c r="C101" s="2" t="str">
        <x:v>Founder equity funding</x:v>
      </x:c>
      <x:c r="D101" s="2"/>
      <x:c r="E101" s="27" t="n">
        <x:v>375000</x:v>
      </x:c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</x:row>
    <x:row r="102" ht="21" customHeight="1">
      <x:c r="A102" s="1"/>
      <x:c r="B102" s="1"/>
      <x:c r="C102" s="2"/>
      <x:c r="D102" s="2"/>
      <x:c r="E102" s="27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</x:row>
    <x:row r="103" ht="21" customHeight="1">
      <x:c r="A103" s="1"/>
      <x:c r="B103" s="1"/>
      <x:c r="C103" s="2" t="str">
        <x:v>High-end fit-out and ventilation</x:v>
      </x:c>
      <x:c r="D103" s="2"/>
      <x:c r="E103" s="27" t="n">
        <x:v>125000</x:v>
      </x:c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</x:row>
    <x:row r="104" ht="21" customHeight="1">
      <x:c r="A104" s="1"/>
      <x:c r="B104" s="1"/>
      <x:c r="C104" s="2" t="str">
        <x:v>Kitchen and delivery equipment</x:v>
      </x:c>
      <x:c r="D104" s="2"/>
      <x:c r="E104" s="27" t="n">
        <x:v>40000</x:v>
      </x:c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</x:row>
    <x:row r="105" ht="21" customHeight="1">
      <x:c r="A105" s="1"/>
      <x:c r="B105" s="1"/>
      <x:c r="C105" s="2" t="str">
        <x:v>Professional fees and permits</x:v>
      </x:c>
      <x:c r="D105" s="2"/>
      <x:c r="E105" s="27" t="n">
        <x:v>15000</x:v>
      </x:c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</x:row>
    <x:row r="106" ht="21" customHeight="1">
      <x:c r="A106" s="1"/>
      <x:c r="B106" s="1"/>
      <x:c r="C106" s="2" t="str">
        <x:v>Lease deposit</x:v>
      </x:c>
      <x:c r="D106" s="2"/>
      <x:c r="E106" s="27" t="n">
        <x:v>27000</x:v>
      </x:c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</x:row>
    <x:row r="107" ht="21" customHeight="1">
      <x:c r="A107" s="1"/>
      <x:c r="B107" s="1"/>
      <x:c r="C107" s="2" t="str">
        <x:v>Opening stock and smallwares</x:v>
      </x:c>
      <x:c r="D107" s="2"/>
      <x:c r="E107" s="27" t="n">
        <x:v>10000</x:v>
      </x:c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</x:row>
    <x:row r="108" ht="21" customHeight="1">
      <x:c r="A108" s="1"/>
      <x:c r="B108" s="1"/>
      <x:c r="C108" s="2" t="str">
        <x:v>Preopening payroll and training</x:v>
      </x:c>
      <x:c r="D108" s="2"/>
      <x:c r="E108" s="27" t="n">
        <x:v>13000</x:v>
      </x:c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</x:row>
    <x:row r="109" ht="21" customHeight="1">
      <x:c r="A109" s="1"/>
      <x:c r="B109" s="1"/>
      <x:c r="C109" s="2" t="str">
        <x:v>Contingency</x:v>
      </x:c>
      <x:c r="D109" s="2"/>
      <x:c r="E109" s="27" t="n">
        <x:v>30000</x:v>
      </x:c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</x:row>
    <x:row r="110" ht="21" customHeight="1">
      <x:c r="A110" s="1"/>
      <x:c r="B110" s="1"/>
      <x:c r="C110" s="2"/>
      <x:c r="D110" s="2"/>
      <x:c r="E110" s="27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</x:row>
    <x:row r="111" ht="21" customHeight="1">
      <x:c r="A111" s="1"/>
      <x:c r="B111" s="1"/>
      <x:c r="C111" s="2" t="str">
        <x:v>Initial stock pairs (shoes only)</x:v>
      </x:c>
      <x:c r="D111" s="2"/>
      <x:c r="E111" s="25" t="n">
        <x:v>0</x:v>
      </x:c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</x:row>
    <x:row r="112" ht="21" customHeight="1">
      <x:c r="A112" s="1"/>
      <x:c r="B112" s="1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</x:row>
    <x:row r="113" ht="21" customHeight="1">
      <x:c r="A113" s="1"/>
      <x:c r="B113" s="1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</x:row>
    <x:row r="114" ht="21" customHeight="1">
      <x:c r="A114" s="1"/>
      <x:c r="B114" s="1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</x:row>
    <x:row r="115" ht="21" customHeight="1">
      <x:c r="A115" s="1"/>
      <x:c r="B115" s="1"/>
      <x:c r="C115" s="2" t="str">
        <x:v>All commercial inputs are planning assumptions as of 13-Oct-2026, not quotes or demand forecasts.</x:v>
      </x:c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</x:row>
    <x:row r="116" ht="21" customHeight="1">
      <x:c r="A116" s="1"/>
      <x:c r="B116" s="1"/>
      <x:c r="C116" s="2" t="str">
        <x:v>Start date is illustrative. No lease or opening date has been agreed. Blue cells are editable.</x:v>
      </x:c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</x:row>
    <x:row r="117" ht="21" customHeight="1">
      <x:c r="A117" s="1"/>
      <x:c r="B117" s="1"/>
      <x:c r="C117" s="2" t="str">
        <x:v>Payroll includes a paid operator. It excludes separate full salaries for both founders.</x:v>
      </x:c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</x:row>
    <x:row r="118" ht="21" customHeight="1">
      <x:c r="A118" s="1"/>
      <x:c r="B118" s="1"/>
      <x:c r="C118" s="2" t="str">
        <x:v>Base payroll: $8,500 manager + $22,500 hourly staff and load + $4,000 relief/overtime.</x:v>
      </x:c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</x:row>
    <x:row r="119" ht="21" customHeight="1">
      <x:c r="A119" s="1"/>
      <x:c r="B119" s="1"/>
      <x:c r="C119" s="2" t="str">
        <x:v>Occupancy includes base rent and assumed pass-throughs. Other opex includes utilities, insurance, cleaning, software and marketing.</x:v>
      </x:c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</x:row>
    <x:row r="120" ht="21" customHeight="1">
      <x:c r="A120" s="1"/>
      <x:c r="B120" s="1"/>
      <x:c r="C120" s="2" t="str">
        <x:v>Delivery fees include assumed payment processing. Ads, refunds and promotions must be added if material.</x:v>
      </x:c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</x:row>
    <x:row r="121" ht="21" customHeight="1">
      <x:c r="A121" s="1"/>
      <x:c r="B121" s="1"/>
      <x:c r="C121" s="2" t="str">
        <x:v>Food cash paid equals expense. No supplier credit, sales-tax float or receivables are modeled.</x:v>
      </x:c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</x:row>
    <x:row r="122" ht="21" customHeight="1">
      <x:c r="A122" s="1"/>
      <x:c r="B122" s="1"/>
      <x:c r="C122" s="2" t="str">
        <x:v>Startup cash includes deposits and preopening spend. Monthly operating profit excludes these one-time costs.</x:v>
      </x:c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</x:row>
    <x:row r="123" ht="21" customHeight="1">
      <x:c r="A123" s="1"/>
      <x:c r="B123" s="1"/>
      <x:c r="C123" s="2" t="str">
        <x:v>No alcohol sales, debt, taxes, depreciation, founder distributions or resale value modeled.</x:v>
      </x:c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</x:row>
    <x:row r="124" ht="21" customHeight="1">
      <x:c r="A124" s="1"/>
      <x:c r="B124" s="1"/>
      <x:c r="C124" s="2" t="str">
        <x:v>Cash collections assumed same month, food inventory stable. Platform settlement delays are not modeled.</x:v>
      </x:c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</x:row>
    <x:row r="125" ht="21" customHeight="1">
      <x:c r="A125" s="1"/>
      <x:c r="B125" s="1"/>
      <x:c r="C125" s="2" t="str">
        <x:v>Break-even uses the month-specific store/delivery order mix and includes extra payroll above 130 orders/day.</x:v>
      </x:c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</x:row>
    <x:row r="126" ht="21" customHeight="1">
      <x:c r="A126" s="1"/>
      <x:c r="B126" s="1"/>
      <x:c r="C126" s="2" t="str">
        <x:v>Source context: NYC 2026 wage floor is $17/hour. Model pay exceeds that floor; future rates need updating.</x:v>
      </x:c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</x:row>
    <x:row r="127" ht="21" customHeight="1">
      <x:c r="A127" s="1"/>
      <x:c r="B127" s="1"/>
      <x:c r="C127" s="2" t="str">
        <x:v>https://dol.ny.gov/system/files/documents/2026/01/aglp_3_posters_2026.pdf</x:v>
      </x:c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</x:row>
    <x:row r="128" ht="21" customHeight="1">
      <x:c r="A128" s="1"/>
      <x:c r="B128" s="1"/>
      <x:c r="C128" s="2" t="str">
        <x:v>Menu reference, not a sales forecast: https://portenorestaurant.com/menu</x:v>
      </x:c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</x:row>
    <x:row r="129" ht="21" customHeight="1">
      <x:c r="A129" s="1"/>
      <x:c r="B129" s="1"/>
      <x:c r="C129" s="2" t="str">
        <x:v>Menu reference: https://www.keens.com/pub/</x:v>
      </x:c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</x:row>
    <x:row r="130" ht="21" customHeight="1">
      <x:c r="A130" s="1"/>
      <x:c r="B130" s="1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</x:row>
    <x:row r="131" ht="21" customHeight="1">
      <x:c r="A131" s="1"/>
      <x:c r="B131" s="1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</x:row>
    <x:row r="132" ht="21" customHeight="1">
      <x:c r="A132" s="1"/>
      <x:c r="B132" s="1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</x:row>
    <x:row r="133" ht="21" customHeight="1">
      <x:c r="A133" s="1"/>
      <x:c r="B133" s="1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</x:row>
    <x:row r="134" ht="21" customHeight="1">
      <x:c r="A134" s="1"/>
      <x:c r="B134" s="1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</x:row>
    <x:row r="135" ht="21" customHeight="1">
      <x:c r="A135" s="1"/>
      <x:c r="B135" s="1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</x:row>
    <x:row r="136" ht="21" customHeight="1">
      <x:c r="A136" s="1"/>
      <x:c r="B136" s="1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</x:row>
    <x:row r="137" ht="21" customHeight="1">
      <x:c r="A137" s="1"/>
      <x:c r="B137" s="1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</x:row>
    <x:row r="138" ht="21" customHeight="1">
      <x:c r="A138" s="1"/>
      <x:c r="B138" s="1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</x:row>
    <x:row r="139" ht="21" customHeight="1">
      <x:c r="A139" s="1"/>
      <x:c r="B139" s="1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</x:row>
    <x:row r="140" ht="21" customHeight="1">
      <x:c r="A140" s="1"/>
      <x:c r="B140" s="1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</x:row>
    <x:row r="141" ht="21" customHeight="1">
      <x:c r="A141" s="1"/>
      <x:c r="B141" s="1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</x:row>
    <x:row r="142" ht="21" customHeight="1">
      <x:c r="A142" s="1"/>
      <x:c r="B142" s="1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</x:row>
    <x:row r="143" ht="21" customHeight="1">
      <x:c r="A143" s="1"/>
      <x:c r="B143" s="1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</x:row>
    <x:row r="144" ht="21" customHeight="1">
      <x:c r="A144" s="1"/>
      <x:c r="B144" s="1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</x:row>
    <x:row r="145" ht="21" customHeight="1">
      <x:c r="A145" s="1"/>
      <x:c r="B145" s="1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</x:row>
  </x:sheetData>
  <x:dataValidations count="1">
    <x:dataValidation type="whole" operator="between" sqref="E4">
      <x:formula1>1</x:formula1>
      <x:formula2>3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4" ySplit="8" topLeftCell="E9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3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1"/>
      <x:c r="B1" s="1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1"/>
      <x:c r="B2" s="1"/>
      <x:c r="C2" s="3" t="str">
        <x:v>CARMEN / Monthly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1"/>
      <x:c r="B3" s="1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1" customHeight="1">
      <x:c r="A4" s="1"/>
      <x:c r="B4" s="1"/>
      <x:c r="C4" s="2" t="str">
        <x:v>Case selected:</x:v>
      </x:c>
      <x:c r="D4" s="2"/>
      <x:c r="E4" s="6" t="str">
        <x:f>Assumptions!G4</x:f>
        <x:v>Base</x:v>
      </x:c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1"/>
      <x:c r="B5" s="1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1"/>
      <x:c r="B6" s="1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1"/>
      <x:c r="B7" s="1"/>
      <x:c r="C7" s="13" t="str">
        <x:v>USD unless labeled otherwise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1"/>
      <x:c r="B8" s="1"/>
      <x:c r="C8" s="16"/>
      <x:c r="D8" s="16"/>
      <x:c r="E8" s="18" t="n">
        <x:f>Assumptions!E8</x:f>
        <x:v>46388</x:v>
      </x:c>
      <x:c r="F8" s="18" t="n">
        <x:f>Assumptions!F8</x:f>
        <x:v>46419</x:v>
      </x:c>
      <x:c r="G8" s="18" t="n">
        <x:f>Assumptions!G8</x:f>
        <x:v>46447</x:v>
      </x:c>
      <x:c r="H8" s="18" t="n">
        <x:f>Assumptions!H8</x:f>
        <x:v>46478</x:v>
      </x:c>
      <x:c r="I8" s="18" t="n">
        <x:f>Assumptions!I8</x:f>
        <x:v>46508</x:v>
      </x:c>
      <x:c r="J8" s="18" t="n">
        <x:f>Assumptions!J8</x:f>
        <x:v>46539</x:v>
      </x:c>
      <x:c r="K8" s="18" t="n">
        <x:f>Assumptions!K8</x:f>
        <x:v>46569</x:v>
      </x:c>
      <x:c r="L8" s="18" t="n">
        <x:f>Assumptions!L8</x:f>
        <x:v>46600</x:v>
      </x:c>
      <x:c r="M8" s="18" t="n">
        <x:f>Assumptions!M8</x:f>
        <x:v>46631</x:v>
      </x:c>
      <x:c r="N8" s="18" t="n">
        <x:f>Assumptions!N8</x:f>
        <x:v>46661</x:v>
      </x:c>
      <x:c r="O8" s="18" t="n">
        <x:f>Assumptions!O8</x:f>
        <x:v>46692</x:v>
      </x:c>
      <x:c r="P8" s="18" t="n">
        <x:f>Assumptions!P8</x:f>
        <x:v>46722</x:v>
      </x:c>
      <x:c r="Q8" s="18" t="n">
        <x:f>Assumptions!Q8</x:f>
        <x:v>46753</x:v>
      </x:c>
      <x:c r="R8" s="18" t="n">
        <x:f>Assumptions!R8</x:f>
        <x:v>46784</x:v>
      </x:c>
    </x:row>
    <x:row r="9" ht="21" customHeight="1">
      <x:c r="A9" s="1"/>
      <x:c r="B9" s="1"/>
      <x:c r="C9" s="2" t="str">
        <x:v>Store customers per day</x:v>
      </x:c>
      <x:c r="D9" s="2"/>
      <x:c r="E9" s="34" t="n">
        <x:f>Assumptions!E9</x:f>
        <x:v>35</x:v>
      </x:c>
      <x:c r="F9" s="34" t="n">
        <x:f>Assumptions!F9</x:f>
        <x:v>45</x:v>
      </x:c>
      <x:c r="G9" s="34" t="n">
        <x:f>Assumptions!G9</x:f>
        <x:v>50</x:v>
      </x:c>
      <x:c r="H9" s="34" t="n">
        <x:f>Assumptions!H9</x:f>
        <x:v>55</x:v>
      </x:c>
      <x:c r="I9" s="34" t="n">
        <x:f>Assumptions!I9</x:f>
        <x:v>60</x:v>
      </x:c>
      <x:c r="J9" s="34" t="n">
        <x:f>Assumptions!J9</x:f>
        <x:v>65</x:v>
      </x:c>
      <x:c r="K9" s="34" t="n">
        <x:f>Assumptions!K9</x:f>
        <x:v>65</x:v>
      </x:c>
      <x:c r="L9" s="34" t="n">
        <x:f>Assumptions!L9</x:f>
        <x:v>70</x:v>
      </x:c>
      <x:c r="M9" s="34" t="n">
        <x:f>Assumptions!M9</x:f>
        <x:v>70</x:v>
      </x:c>
      <x:c r="N9" s="34" t="n">
        <x:f>Assumptions!N9</x:f>
        <x:v>75</x:v>
      </x:c>
      <x:c r="O9" s="34" t="n">
        <x:f>Assumptions!O9</x:f>
        <x:v>75</x:v>
      </x:c>
      <x:c r="P9" s="34" t="n">
        <x:f>Assumptions!P9</x:f>
        <x:v>75</x:v>
      </x:c>
      <x:c r="Q9" s="2"/>
      <x:c r="R9" s="2"/>
    </x:row>
    <x:row r="10" ht="21" customHeight="1">
      <x:c r="A10" s="1"/>
      <x:c r="B10" s="1"/>
      <x:c r="C10" s="2" t="str">
        <x:v>Delivery orders per day</x:v>
      </x:c>
      <x:c r="D10" s="2"/>
      <x:c r="E10" s="34" t="n">
        <x:f>Assumptions!E14</x:f>
        <x:v>25</x:v>
      </x:c>
      <x:c r="F10" s="34" t="n">
        <x:f>Assumptions!F14</x:f>
        <x:v>35</x:v>
      </x:c>
      <x:c r="G10" s="34" t="n">
        <x:f>Assumptions!G14</x:f>
        <x:v>45</x:v>
      </x:c>
      <x:c r="H10" s="34" t="n">
        <x:f>Assumptions!H14</x:f>
        <x:v>50</x:v>
      </x:c>
      <x:c r="I10" s="34" t="n">
        <x:f>Assumptions!I14</x:f>
        <x:v>55</x:v>
      </x:c>
      <x:c r="J10" s="34" t="n">
        <x:f>Assumptions!J14</x:f>
        <x:v>60</x:v>
      </x:c>
      <x:c r="K10" s="34" t="n">
        <x:f>Assumptions!K14</x:f>
        <x:v>65</x:v>
      </x:c>
      <x:c r="L10" s="34" t="n">
        <x:f>Assumptions!L14</x:f>
        <x:v>70</x:v>
      </x:c>
      <x:c r="M10" s="34" t="n">
        <x:f>Assumptions!M14</x:f>
        <x:v>70</x:v>
      </x:c>
      <x:c r="N10" s="34" t="n">
        <x:f>Assumptions!N14</x:f>
        <x:v>75</x:v>
      </x:c>
      <x:c r="O10" s="34" t="n">
        <x:f>Assumptions!O14</x:f>
        <x:v>75</x:v>
      </x:c>
      <x:c r="P10" s="34" t="n">
        <x:f>Assumptions!P14</x:f>
        <x:v>75</x:v>
      </x:c>
      <x:c r="Q10" s="2"/>
      <x:c r="R10" s="2"/>
    </x:row>
    <x:row r="11" ht="21" customHeight="1">
      <x:c r="A11" s="1"/>
      <x:c r="B11" s="1"/>
      <x:c r="C11" s="2" t="str">
        <x:v>Open days</x:v>
      </x:c>
      <x:c r="D11" s="2"/>
      <x:c r="E11" s="34" t="n">
        <x:f>Assumptions!E59</x:f>
        <x:v>26</x:v>
      </x:c>
      <x:c r="F11" s="34" t="n">
        <x:f>Assumptions!F59</x:f>
        <x:v>26</x:v>
      </x:c>
      <x:c r="G11" s="34" t="n">
        <x:f>Assumptions!G59</x:f>
        <x:v>26</x:v>
      </x:c>
      <x:c r="H11" s="34" t="n">
        <x:f>Assumptions!H59</x:f>
        <x:v>26</x:v>
      </x:c>
      <x:c r="I11" s="34" t="n">
        <x:f>Assumptions!I59</x:f>
        <x:v>26</x:v>
      </x:c>
      <x:c r="J11" s="34" t="n">
        <x:f>Assumptions!J59</x:f>
        <x:v>26</x:v>
      </x:c>
      <x:c r="K11" s="34" t="n">
        <x:f>Assumptions!K59</x:f>
        <x:v>26</x:v>
      </x:c>
      <x:c r="L11" s="34" t="n">
        <x:f>Assumptions!L59</x:f>
        <x:v>26</x:v>
      </x:c>
      <x:c r="M11" s="34" t="n">
        <x:f>Assumptions!M59</x:f>
        <x:v>26</x:v>
      </x:c>
      <x:c r="N11" s="34" t="n">
        <x:f>Assumptions!N59</x:f>
        <x:v>26</x:v>
      </x:c>
      <x:c r="O11" s="34" t="n">
        <x:f>Assumptions!O59</x:f>
        <x:v>26</x:v>
      </x:c>
      <x:c r="P11" s="34" t="n">
        <x:f>Assumptions!P59</x:f>
        <x:v>26</x:v>
      </x:c>
      <x:c r="Q11" s="2"/>
      <x:c r="R11" s="2"/>
    </x:row>
    <x:row r="12" ht="21" customHeight="1">
      <x:c r="A12" s="1"/>
      <x:c r="B12" s="1"/>
      <x:c r="C12" s="2" t="str">
        <x:v>Store average check</x:v>
      </x:c>
      <x:c r="D12" s="2"/>
      <x:c r="E12" s="32" t="n">
        <x:f>Assumptions!E19</x:f>
        <x:v>48</x:v>
      </x:c>
      <x:c r="F12" s="32" t="n">
        <x:f>Assumptions!F19</x:f>
        <x:v>48</x:v>
      </x:c>
      <x:c r="G12" s="32" t="n">
        <x:f>Assumptions!G19</x:f>
        <x:v>48</x:v>
      </x:c>
      <x:c r="H12" s="32" t="n">
        <x:f>Assumptions!H19</x:f>
        <x:v>48</x:v>
      </x:c>
      <x:c r="I12" s="32" t="n">
        <x:f>Assumptions!I19</x:f>
        <x:v>48</x:v>
      </x:c>
      <x:c r="J12" s="32" t="n">
        <x:f>Assumptions!J19</x:f>
        <x:v>48</x:v>
      </x:c>
      <x:c r="K12" s="32" t="n">
        <x:f>Assumptions!K19</x:f>
        <x:v>48</x:v>
      </x:c>
      <x:c r="L12" s="32" t="n">
        <x:f>Assumptions!L19</x:f>
        <x:v>48</x:v>
      </x:c>
      <x:c r="M12" s="32" t="n">
        <x:f>Assumptions!M19</x:f>
        <x:v>48</x:v>
      </x:c>
      <x:c r="N12" s="32" t="n">
        <x:f>Assumptions!N19</x:f>
        <x:v>48</x:v>
      </x:c>
      <x:c r="O12" s="32" t="n">
        <x:f>Assumptions!O19</x:f>
        <x:v>48</x:v>
      </x:c>
      <x:c r="P12" s="32" t="n">
        <x:f>Assumptions!P19</x:f>
        <x:v>48</x:v>
      </x:c>
      <x:c r="Q12" s="2"/>
      <x:c r="R12" s="2"/>
    </x:row>
    <x:row r="13" ht="21" customHeight="1">
      <x:c r="A13" s="1"/>
      <x:c r="B13" s="1"/>
      <x:c r="C13" s="2" t="str">
        <x:v>Delivery average basket</x:v>
      </x:c>
      <x:c r="D13" s="2"/>
      <x:c r="E13" s="32" t="n">
        <x:f>Assumptions!E24</x:f>
        <x:v>26</x:v>
      </x:c>
      <x:c r="F13" s="32" t="n">
        <x:f>Assumptions!F24</x:f>
        <x:v>26</x:v>
      </x:c>
      <x:c r="G13" s="32" t="n">
        <x:f>Assumptions!G24</x:f>
        <x:v>26</x:v>
      </x:c>
      <x:c r="H13" s="32" t="n">
        <x:f>Assumptions!H24</x:f>
        <x:v>26</x:v>
      </x:c>
      <x:c r="I13" s="32" t="n">
        <x:f>Assumptions!I24</x:f>
        <x:v>26</x:v>
      </x:c>
      <x:c r="J13" s="32" t="n">
        <x:f>Assumptions!J24</x:f>
        <x:v>26</x:v>
      </x:c>
      <x:c r="K13" s="32" t="n">
        <x:f>Assumptions!K24</x:f>
        <x:v>26</x:v>
      </x:c>
      <x:c r="L13" s="32" t="n">
        <x:f>Assumptions!L24</x:f>
        <x:v>26</x:v>
      </x:c>
      <x:c r="M13" s="32" t="n">
        <x:f>Assumptions!M24</x:f>
        <x:v>26</x:v>
      </x:c>
      <x:c r="N13" s="32" t="n">
        <x:f>Assumptions!N24</x:f>
        <x:v>26</x:v>
      </x:c>
      <x:c r="O13" s="32" t="n">
        <x:f>Assumptions!O24</x:f>
        <x:v>26</x:v>
      </x:c>
      <x:c r="P13" s="32" t="n">
        <x:f>Assumptions!P24</x:f>
        <x:v>26</x:v>
      </x:c>
      <x:c r="Q13" s="2"/>
      <x:c r="R13" s="2"/>
    </x:row>
    <x:row r="14" ht="21" customHeight="1">
      <x:c r="A14" s="1"/>
      <x:c r="B14" s="1"/>
      <x:c r="C14" s="2" t="str">
        <x:v>Total daily customers and orders</x:v>
      </x:c>
      <x:c r="D14" s="2"/>
      <x:c r="E14" s="35" t="n">
        <x:f>E9+E10</x:f>
        <x:v>60</x:v>
      </x:c>
      <x:c r="F14" s="35" t="n">
        <x:f>F9+F10</x:f>
        <x:v>80</x:v>
      </x:c>
      <x:c r="G14" s="35" t="n">
        <x:f>G9+G10</x:f>
        <x:v>95</x:v>
      </x:c>
      <x:c r="H14" s="35" t="n">
        <x:f>H9+H10</x:f>
        <x:v>105</x:v>
      </x:c>
      <x:c r="I14" s="35" t="n">
        <x:f>I9+I10</x:f>
        <x:v>115</x:v>
      </x:c>
      <x:c r="J14" s="35" t="n">
        <x:f>J9+J10</x:f>
        <x:v>125</x:v>
      </x:c>
      <x:c r="K14" s="35" t="n">
        <x:f>K9+K10</x:f>
        <x:v>130</x:v>
      </x:c>
      <x:c r="L14" s="35" t="n">
        <x:f>L9+L10</x:f>
        <x:v>140</x:v>
      </x:c>
      <x:c r="M14" s="35" t="n">
        <x:f>M9+M10</x:f>
        <x:v>140</x:v>
      </x:c>
      <x:c r="N14" s="35" t="n">
        <x:f>N9+N10</x:f>
        <x:v>150</x:v>
      </x:c>
      <x:c r="O14" s="35" t="n">
        <x:f>O9+O10</x:f>
        <x:v>150</x:v>
      </x:c>
      <x:c r="P14" s="35" t="n">
        <x:f>P9+P10</x:f>
        <x:v>150</x:v>
      </x:c>
      <x:c r="Q14" s="2"/>
      <x:c r="R14" s="2"/>
    </x:row>
    <x:row r="15" ht="21" customHeight="1">
      <x:c r="A15" s="1"/>
      <x:c r="B15" s="1"/>
      <x:c r="C15" s="2" t="str">
        <x:v>Store net sales</x:v>
      </x:c>
      <x:c r="D15" s="2"/>
      <x:c r="E15" s="33" t="n">
        <x:f>E9*E11*E12</x:f>
        <x:v>43680</x:v>
      </x:c>
      <x:c r="F15" s="33" t="n">
        <x:f>F9*F11*F12</x:f>
        <x:v>56160</x:v>
      </x:c>
      <x:c r="G15" s="33" t="n">
        <x:f>G9*G11*G12</x:f>
        <x:v>62400</x:v>
      </x:c>
      <x:c r="H15" s="33" t="n">
        <x:f>H9*H11*H12</x:f>
        <x:v>68640</x:v>
      </x:c>
      <x:c r="I15" s="33" t="n">
        <x:f>I9*I11*I12</x:f>
        <x:v>74880</x:v>
      </x:c>
      <x:c r="J15" s="33" t="n">
        <x:f>J9*J11*J12</x:f>
        <x:v>81120</x:v>
      </x:c>
      <x:c r="K15" s="33" t="n">
        <x:f>K9*K11*K12</x:f>
        <x:v>81120</x:v>
      </x:c>
      <x:c r="L15" s="33" t="n">
        <x:f>L9*L11*L12</x:f>
        <x:v>87360</x:v>
      </x:c>
      <x:c r="M15" s="33" t="n">
        <x:f>M9*M11*M12</x:f>
        <x:v>87360</x:v>
      </x:c>
      <x:c r="N15" s="33" t="n">
        <x:f>N9*N11*N12</x:f>
        <x:v>93600</x:v>
      </x:c>
      <x:c r="O15" s="33" t="n">
        <x:f>O9*O11*O12</x:f>
        <x:v>93600</x:v>
      </x:c>
      <x:c r="P15" s="33" t="n">
        <x:f>P9*P11*P12</x:f>
        <x:v>93600</x:v>
      </x:c>
      <x:c r="Q15" s="2"/>
      <x:c r="R15" s="2"/>
    </x:row>
    <x:row r="16" ht="21" customHeight="1">
      <x:c r="A16" s="1"/>
      <x:c r="B16" s="1"/>
      <x:c r="C16" s="2" t="str">
        <x:v>Delivery net sales</x:v>
      </x:c>
      <x:c r="D16" s="2"/>
      <x:c r="E16" s="33" t="n">
        <x:f>E10*E11*E13</x:f>
        <x:v>16900</x:v>
      </x:c>
      <x:c r="F16" s="33" t="n">
        <x:f>F10*F11*F13</x:f>
        <x:v>23660</x:v>
      </x:c>
      <x:c r="G16" s="33" t="n">
        <x:f>G10*G11*G13</x:f>
        <x:v>30420</x:v>
      </x:c>
      <x:c r="H16" s="33" t="n">
        <x:f>H10*H11*H13</x:f>
        <x:v>33800</x:v>
      </x:c>
      <x:c r="I16" s="33" t="n">
        <x:f>I10*I11*I13</x:f>
        <x:v>37180</x:v>
      </x:c>
      <x:c r="J16" s="33" t="n">
        <x:f>J10*J11*J13</x:f>
        <x:v>40560</x:v>
      </x:c>
      <x:c r="K16" s="33" t="n">
        <x:f>K10*K11*K13</x:f>
        <x:v>43940</x:v>
      </x:c>
      <x:c r="L16" s="33" t="n">
        <x:f>L10*L11*L13</x:f>
        <x:v>47320</x:v>
      </x:c>
      <x:c r="M16" s="33" t="n">
        <x:f>M10*M11*M13</x:f>
        <x:v>47320</x:v>
      </x:c>
      <x:c r="N16" s="33" t="n">
        <x:f>N10*N11*N13</x:f>
        <x:v>50700</x:v>
      </x:c>
      <x:c r="O16" s="33" t="n">
        <x:f>O10*O11*O13</x:f>
        <x:v>50700</x:v>
      </x:c>
      <x:c r="P16" s="33" t="n">
        <x:f>P10*P11*P13</x:f>
        <x:v>50700</x:v>
      </x:c>
      <x:c r="Q16" s="2"/>
      <x:c r="R16" s="2"/>
    </x:row>
    <x:row r="17" ht="21" customHeight="1">
      <x:c r="A17" s="1"/>
      <x:c r="B17" s="1"/>
      <x:c r="C17" s="42" t="str">
        <x:v>Total net sales</x:v>
      </x:c>
      <x:c r="D17" s="42"/>
      <x:c r="E17" s="43" t="n">
        <x:f>E15+E16</x:f>
        <x:v>60580</x:v>
      </x:c>
      <x:c r="F17" s="43" t="n">
        <x:f>F15+F16</x:f>
        <x:v>79820</x:v>
      </x:c>
      <x:c r="G17" s="43" t="n">
        <x:f>G15+G16</x:f>
        <x:v>92820</x:v>
      </x:c>
      <x:c r="H17" s="43" t="n">
        <x:f>H15+H16</x:f>
        <x:v>102440</x:v>
      </x:c>
      <x:c r="I17" s="43" t="n">
        <x:f>I15+I16</x:f>
        <x:v>112060</x:v>
      </x:c>
      <x:c r="J17" s="43" t="n">
        <x:f>J15+J16</x:f>
        <x:v>121680</x:v>
      </x:c>
      <x:c r="K17" s="43" t="n">
        <x:f>K15+K16</x:f>
        <x:v>125060</x:v>
      </x:c>
      <x:c r="L17" s="43" t="n">
        <x:f>L15+L16</x:f>
        <x:v>134680</x:v>
      </x:c>
      <x:c r="M17" s="43" t="n">
        <x:f>M15+M16</x:f>
        <x:v>134680</x:v>
      </x:c>
      <x:c r="N17" s="43" t="n">
        <x:f>N15+N16</x:f>
        <x:v>144300</x:v>
      </x:c>
      <x:c r="O17" s="43" t="n">
        <x:f>O15+O16</x:f>
        <x:v>144300</x:v>
      </x:c>
      <x:c r="P17" s="43" t="n">
        <x:f>P15+P16</x:f>
        <x:v>144300</x:v>
      </x:c>
      <x:c r="Q17" s="2"/>
      <x:c r="R17" s="2"/>
    </x:row>
    <x:row r="18" ht="21" customHeight="1">
      <x:c r="A18" s="1"/>
      <x:c r="B18" s="1"/>
      <x:c r="C18" s="2" t="str">
        <x:v>Store food and waste</x:v>
      </x:c>
      <x:c r="D18" s="2"/>
      <x:c r="E18" s="32" t="n">
        <x:f>E15*Assumptions!E29</x:f>
        <x:v>15724.8</x:v>
      </x:c>
      <x:c r="F18" s="32" t="n">
        <x:f>F15*Assumptions!F29</x:f>
        <x:v>20217.6</x:v>
      </x:c>
      <x:c r="G18" s="32" t="n">
        <x:f>G15*Assumptions!G29</x:f>
        <x:v>22464</x:v>
      </x:c>
      <x:c r="H18" s="32" t="n">
        <x:f>H15*Assumptions!H29</x:f>
        <x:v>24710.399999999998</x:v>
      </x:c>
      <x:c r="I18" s="32" t="n">
        <x:f>I15*Assumptions!I29</x:f>
        <x:v>26956.8</x:v>
      </x:c>
      <x:c r="J18" s="32" t="n">
        <x:f>J15*Assumptions!J29</x:f>
        <x:v>29203.2</x:v>
      </x:c>
      <x:c r="K18" s="32" t="n">
        <x:f>K15*Assumptions!K29</x:f>
        <x:v>29203.2</x:v>
      </x:c>
      <x:c r="L18" s="32" t="n">
        <x:f>L15*Assumptions!L29</x:f>
        <x:v>31449.6</x:v>
      </x:c>
      <x:c r="M18" s="32" t="n">
        <x:f>M15*Assumptions!M29</x:f>
        <x:v>31449.6</x:v>
      </x:c>
      <x:c r="N18" s="32" t="n">
        <x:f>N15*Assumptions!N29</x:f>
        <x:v>33696</x:v>
      </x:c>
      <x:c r="O18" s="32" t="n">
        <x:f>O15*Assumptions!O29</x:f>
        <x:v>33696</x:v>
      </x:c>
      <x:c r="P18" s="32" t="n">
        <x:f>P15*Assumptions!P29</x:f>
        <x:v>33696</x:v>
      </x:c>
      <x:c r="Q18" s="2"/>
      <x:c r="R18" s="2"/>
    </x:row>
    <x:row r="19" ht="21" customHeight="1">
      <x:c r="A19" s="1"/>
      <x:c r="B19" s="1"/>
      <x:c r="C19" s="2" t="str">
        <x:v>Delivery food and waste</x:v>
      </x:c>
      <x:c r="D19" s="2"/>
      <x:c r="E19" s="32" t="n">
        <x:f>E16*Assumptions!E34</x:f>
        <x:v>4901</x:v>
      </x:c>
      <x:c r="F19" s="32" t="n">
        <x:f>F16*Assumptions!F34</x:f>
        <x:v>6861.4</x:v>
      </x:c>
      <x:c r="G19" s="32" t="n">
        <x:f>G16*Assumptions!G34</x:f>
        <x:v>8821.8</x:v>
      </x:c>
      <x:c r="H19" s="32" t="n">
        <x:f>H16*Assumptions!H34</x:f>
        <x:v>9802</x:v>
      </x:c>
      <x:c r="I19" s="32" t="n">
        <x:f>I16*Assumptions!I34</x:f>
        <x:v>10782.199999999999</x:v>
      </x:c>
      <x:c r="J19" s="32" t="n">
        <x:f>J16*Assumptions!J34</x:f>
        <x:v>11762.4</x:v>
      </x:c>
      <x:c r="K19" s="32" t="n">
        <x:f>K16*Assumptions!K34</x:f>
        <x:v>12742.599999999999</x:v>
      </x:c>
      <x:c r="L19" s="32" t="n">
        <x:f>L16*Assumptions!L34</x:f>
        <x:v>13722.8</x:v>
      </x:c>
      <x:c r="M19" s="32" t="n">
        <x:f>M16*Assumptions!M34</x:f>
        <x:v>13722.8</x:v>
      </x:c>
      <x:c r="N19" s="32" t="n">
        <x:f>N16*Assumptions!N34</x:f>
        <x:v>14702.999999999998</x:v>
      </x:c>
      <x:c r="O19" s="32" t="n">
        <x:f>O16*Assumptions!O34</x:f>
        <x:v>14702.999999999998</x:v>
      </x:c>
      <x:c r="P19" s="32" t="n">
        <x:f>P16*Assumptions!P34</x:f>
        <x:v>14702.999999999998</x:v>
      </x:c>
      <x:c r="Q19" s="2"/>
      <x:c r="R19" s="2"/>
    </x:row>
    <x:row r="20" ht="21" customHeight="1">
      <x:c r="A20" s="1"/>
      <x:c r="B20" s="1"/>
      <x:c r="C20" s="2" t="str">
        <x:v>Store consumables</x:v>
      </x:c>
      <x:c r="D20" s="2"/>
      <x:c r="E20" s="32" t="n">
        <x:f>E9*E11*Assumptions!E39</x:f>
        <x:v>682.5</x:v>
      </x:c>
      <x:c r="F20" s="32" t="n">
        <x:f>F9*F11*Assumptions!F39</x:f>
        <x:v>877.5</x:v>
      </x:c>
      <x:c r="G20" s="32" t="n">
        <x:f>G9*G11*Assumptions!G39</x:f>
        <x:v>975</x:v>
      </x:c>
      <x:c r="H20" s="32" t="n">
        <x:f>H9*H11*Assumptions!H39</x:f>
        <x:v>1072.5</x:v>
      </x:c>
      <x:c r="I20" s="32" t="n">
        <x:f>I9*I11*Assumptions!I39</x:f>
        <x:v>1170</x:v>
      </x:c>
      <x:c r="J20" s="32" t="n">
        <x:f>J9*J11*Assumptions!J39</x:f>
        <x:v>1267.5</x:v>
      </x:c>
      <x:c r="K20" s="32" t="n">
        <x:f>K9*K11*Assumptions!K39</x:f>
        <x:v>1267.5</x:v>
      </x:c>
      <x:c r="L20" s="32" t="n">
        <x:f>L9*L11*Assumptions!L39</x:f>
        <x:v>1365</x:v>
      </x:c>
      <x:c r="M20" s="32" t="n">
        <x:f>M9*M11*Assumptions!M39</x:f>
        <x:v>1365</x:v>
      </x:c>
      <x:c r="N20" s="32" t="n">
        <x:f>N9*N11*Assumptions!N39</x:f>
        <x:v>1462.5</x:v>
      </x:c>
      <x:c r="O20" s="32" t="n">
        <x:f>O9*O11*Assumptions!O39</x:f>
        <x:v>1462.5</x:v>
      </x:c>
      <x:c r="P20" s="32" t="n">
        <x:f>P9*P11*Assumptions!P39</x:f>
        <x:v>1462.5</x:v>
      </x:c>
      <x:c r="Q20" s="2"/>
      <x:c r="R20" s="2"/>
    </x:row>
    <x:row r="21" ht="21" customHeight="1">
      <x:c r="A21" s="1"/>
      <x:c r="B21" s="1"/>
      <x:c r="C21" s="2" t="str">
        <x:v>Delivery packaging</x:v>
      </x:c>
      <x:c r="D21" s="2"/>
      <x:c r="E21" s="32" t="n">
        <x:f>E10*E11*Assumptions!E44</x:f>
        <x:v>975</x:v>
      </x:c>
      <x:c r="F21" s="32" t="n">
        <x:f>F10*F11*Assumptions!F44</x:f>
        <x:v>1365</x:v>
      </x:c>
      <x:c r="G21" s="32" t="n">
        <x:f>G10*G11*Assumptions!G44</x:f>
        <x:v>1755</x:v>
      </x:c>
      <x:c r="H21" s="32" t="n">
        <x:f>H10*H11*Assumptions!H44</x:f>
        <x:v>1950</x:v>
      </x:c>
      <x:c r="I21" s="32" t="n">
        <x:f>I10*I11*Assumptions!I44</x:f>
        <x:v>2145</x:v>
      </x:c>
      <x:c r="J21" s="32" t="n">
        <x:f>J10*J11*Assumptions!J44</x:f>
        <x:v>2340</x:v>
      </x:c>
      <x:c r="K21" s="32" t="n">
        <x:f>K10*K11*Assumptions!K44</x:f>
        <x:v>2535</x:v>
      </x:c>
      <x:c r="L21" s="32" t="n">
        <x:f>L10*L11*Assumptions!L44</x:f>
        <x:v>2730</x:v>
      </x:c>
      <x:c r="M21" s="32" t="n">
        <x:f>M10*M11*Assumptions!M44</x:f>
        <x:v>2730</x:v>
      </x:c>
      <x:c r="N21" s="32" t="n">
        <x:f>N10*N11*Assumptions!N44</x:f>
        <x:v>2925</x:v>
      </x:c>
      <x:c r="O21" s="32" t="n">
        <x:f>O10*O11*Assumptions!O44</x:f>
        <x:v>2925</x:v>
      </x:c>
      <x:c r="P21" s="32" t="n">
        <x:f>P10*P11*Assumptions!P44</x:f>
        <x:v>2925</x:v>
      </x:c>
      <x:c r="Q21" s="2"/>
      <x:c r="R21" s="2"/>
    </x:row>
    <x:row r="22" ht="21" customHeight="1">
      <x:c r="A22" s="1"/>
      <x:c r="B22" s="1"/>
      <x:c r="C22" s="2" t="str">
        <x:v>Store card fees</x:v>
      </x:c>
      <x:c r="D22" s="2"/>
      <x:c r="E22" s="32" t="n">
        <x:f>E15*Assumptions!E49</x:f>
        <x:v>1310.3999999999999</x:v>
      </x:c>
      <x:c r="F22" s="32" t="n">
        <x:f>F15*Assumptions!F49</x:f>
        <x:v>1684.8</x:v>
      </x:c>
      <x:c r="G22" s="32" t="n">
        <x:f>G15*Assumptions!G49</x:f>
        <x:v>1872</x:v>
      </x:c>
      <x:c r="H22" s="32" t="n">
        <x:f>H15*Assumptions!H49</x:f>
        <x:v>2059.2</x:v>
      </x:c>
      <x:c r="I22" s="32" t="n">
        <x:f>I15*Assumptions!I49</x:f>
        <x:v>2246.4</x:v>
      </x:c>
      <x:c r="J22" s="32" t="n">
        <x:f>J15*Assumptions!J49</x:f>
        <x:v>2433.6</x:v>
      </x:c>
      <x:c r="K22" s="32" t="n">
        <x:f>K15*Assumptions!K49</x:f>
        <x:v>2433.6</x:v>
      </x:c>
      <x:c r="L22" s="32" t="n">
        <x:f>L15*Assumptions!L49</x:f>
        <x:v>2620.7999999999997</x:v>
      </x:c>
      <x:c r="M22" s="32" t="n">
        <x:f>M15*Assumptions!M49</x:f>
        <x:v>2620.7999999999997</x:v>
      </x:c>
      <x:c r="N22" s="32" t="n">
        <x:f>N15*Assumptions!N49</x:f>
        <x:v>2808</x:v>
      </x:c>
      <x:c r="O22" s="32" t="n">
        <x:f>O15*Assumptions!O49</x:f>
        <x:v>2808</x:v>
      </x:c>
      <x:c r="P22" s="32" t="n">
        <x:f>P15*Assumptions!P49</x:f>
        <x:v>2808</x:v>
      </x:c>
      <x:c r="Q22" s="2"/>
      <x:c r="R22" s="2"/>
    </x:row>
    <x:row r="23" ht="21" customHeight="1">
      <x:c r="A23" s="1"/>
      <x:c r="B23" s="1"/>
      <x:c r="C23" s="2" t="str">
        <x:v>Delivery platform fees</x:v>
      </x:c>
      <x:c r="D23" s="2"/>
      <x:c r="E23" s="32" t="n">
        <x:f>E16*Assumptions!E54</x:f>
        <x:v>4225</x:v>
      </x:c>
      <x:c r="F23" s="32" t="n">
        <x:f>F16*Assumptions!F54</x:f>
        <x:v>5915</x:v>
      </x:c>
      <x:c r="G23" s="32" t="n">
        <x:f>G16*Assumptions!G54</x:f>
        <x:v>7605</x:v>
      </x:c>
      <x:c r="H23" s="32" t="n">
        <x:f>H16*Assumptions!H54</x:f>
        <x:v>8450</x:v>
      </x:c>
      <x:c r="I23" s="32" t="n">
        <x:f>I16*Assumptions!I54</x:f>
        <x:v>9295</x:v>
      </x:c>
      <x:c r="J23" s="32" t="n">
        <x:f>J16*Assumptions!J54</x:f>
        <x:v>10140</x:v>
      </x:c>
      <x:c r="K23" s="32" t="n">
        <x:f>K16*Assumptions!K54</x:f>
        <x:v>10985</x:v>
      </x:c>
      <x:c r="L23" s="32" t="n">
        <x:f>L16*Assumptions!L54</x:f>
        <x:v>11830</x:v>
      </x:c>
      <x:c r="M23" s="32" t="n">
        <x:f>M16*Assumptions!M54</x:f>
        <x:v>11830</x:v>
      </x:c>
      <x:c r="N23" s="32" t="n">
        <x:f>N16*Assumptions!N54</x:f>
        <x:v>12675</x:v>
      </x:c>
      <x:c r="O23" s="32" t="n">
        <x:f>O16*Assumptions!O54</x:f>
        <x:v>12675</x:v>
      </x:c>
      <x:c r="P23" s="32" t="n">
        <x:f>P16*Assumptions!P54</x:f>
        <x:v>12675</x:v>
      </x:c>
      <x:c r="Q23" s="2"/>
      <x:c r="R23" s="2"/>
    </x:row>
    <x:row r="24" ht="21" customHeight="1">
      <x:c r="A24" s="1"/>
      <x:c r="B24" s="1"/>
      <x:c r="C24" s="42" t="str">
        <x:v>Store contribution</x:v>
      </x:c>
      <x:c r="D24" s="42"/>
      <x:c r="E24" s="43" t="n">
        <x:f>E15-E18-E20-E22</x:f>
        <x:v>25962.3</x:v>
      </x:c>
      <x:c r="F24" s="43" t="n">
        <x:f>F15-F18-F20-F22</x:f>
        <x:v>33380.1</x:v>
      </x:c>
      <x:c r="G24" s="43" t="n">
        <x:f>G15-G18-G20-G22</x:f>
        <x:v>37089</x:v>
      </x:c>
      <x:c r="H24" s="43" t="n">
        <x:f>H15-H18-H20-H22</x:f>
        <x:v>40797.90000000001</x:v>
      </x:c>
      <x:c r="I24" s="43" t="n">
        <x:f>I15-I18-I20-I22</x:f>
        <x:v>44506.799999999996</x:v>
      </x:c>
      <x:c r="J24" s="43" t="n">
        <x:f>J15-J18-J20-J22</x:f>
        <x:v>48215.700000000004</x:v>
      </x:c>
      <x:c r="K24" s="43" t="n">
        <x:f>K15-K18-K20-K22</x:f>
        <x:v>48215.700000000004</x:v>
      </x:c>
      <x:c r="L24" s="43" t="n">
        <x:f>L15-L18-L20-L22</x:f>
        <x:v>51924.6</x:v>
      </x:c>
      <x:c r="M24" s="43" t="n">
        <x:f>M15-M18-M20-M22</x:f>
        <x:v>51924.6</x:v>
      </x:c>
      <x:c r="N24" s="43" t="n">
        <x:f>N15-N18-N20-N22</x:f>
        <x:v>55633.5</x:v>
      </x:c>
      <x:c r="O24" s="43" t="n">
        <x:f>O15-O18-O20-O22</x:f>
        <x:v>55633.5</x:v>
      </x:c>
      <x:c r="P24" s="43" t="n">
        <x:f>P15-P18-P20-P22</x:f>
        <x:v>55633.5</x:v>
      </x:c>
      <x:c r="Q24" s="2"/>
      <x:c r="R24" s="2"/>
    </x:row>
    <x:row r="25" ht="21" customHeight="1">
      <x:c r="A25" s="1"/>
      <x:c r="B25" s="1"/>
      <x:c r="C25" s="42" t="str">
        <x:v>Delivery contribution</x:v>
      </x:c>
      <x:c r="D25" s="42"/>
      <x:c r="E25" s="43" t="n">
        <x:f>E16-E19-E21-E23</x:f>
        <x:v>6799</x:v>
      </x:c>
      <x:c r="F25" s="43" t="n">
        <x:f>F16-F19-F21-F23</x:f>
        <x:v>9518.599999999999</x:v>
      </x:c>
      <x:c r="G25" s="43" t="n">
        <x:f>G16-G19-G21-G23</x:f>
        <x:v>12238.2</x:v>
      </x:c>
      <x:c r="H25" s="43" t="n">
        <x:f>H16-H19-H21-H23</x:f>
        <x:v>13598</x:v>
      </x:c>
      <x:c r="I25" s="43" t="n">
        <x:f>I16-I19-I21-I23</x:f>
        <x:v>14957.800000000003</x:v>
      </x:c>
      <x:c r="J25" s="43" t="n">
        <x:f>J16-J19-J21-J23</x:f>
        <x:v>16317.599999999999</x:v>
      </x:c>
      <x:c r="K25" s="43" t="n">
        <x:f>K16-K19-K21-K23</x:f>
        <x:v>17677.4</x:v>
      </x:c>
      <x:c r="L25" s="43" t="n">
        <x:f>L16-L19-L21-L23</x:f>
        <x:v>19037.199999999997</x:v>
      </x:c>
      <x:c r="M25" s="43" t="n">
        <x:f>M16-M19-M21-M23</x:f>
        <x:v>19037.199999999997</x:v>
      </x:c>
      <x:c r="N25" s="43" t="n">
        <x:f>N16-N19-N21-N23</x:f>
        <x:v>20397</x:v>
      </x:c>
      <x:c r="O25" s="43" t="n">
        <x:f>O16-O19-O21-O23</x:f>
        <x:v>20397</x:v>
      </x:c>
      <x:c r="P25" s="43" t="n">
        <x:f>P16-P19-P21-P23</x:f>
        <x:v>20397</x:v>
      </x:c>
      <x:c r="Q25" s="2"/>
      <x:c r="R25" s="2"/>
    </x:row>
    <x:row r="26" ht="21" customHeight="1">
      <x:c r="A26" s="1"/>
      <x:c r="B26" s="1"/>
      <x:c r="C26" s="42" t="str">
        <x:v>Total contribution</x:v>
      </x:c>
      <x:c r="D26" s="42"/>
      <x:c r="E26" s="43" t="n">
        <x:f>E24+E25</x:f>
        <x:v>32761.3</x:v>
      </x:c>
      <x:c r="F26" s="43" t="n">
        <x:f>F24+F25</x:f>
        <x:v>42898.7</x:v>
      </x:c>
      <x:c r="G26" s="43" t="n">
        <x:f>G24+G25</x:f>
        <x:v>49327.2</x:v>
      </x:c>
      <x:c r="H26" s="43" t="n">
        <x:f>H24+H25</x:f>
        <x:v>54395.90000000001</x:v>
      </x:c>
      <x:c r="I26" s="43" t="n">
        <x:f>I24+I25</x:f>
        <x:v>59464.6</x:v>
      </x:c>
      <x:c r="J26" s="43" t="n">
        <x:f>J24+J25</x:f>
        <x:v>64533.3</x:v>
      </x:c>
      <x:c r="K26" s="43" t="n">
        <x:f>K24+K25</x:f>
        <x:v>65893.1</x:v>
      </x:c>
      <x:c r="L26" s="43" t="n">
        <x:f>L24+L25</x:f>
        <x:v>70961.79999999999</x:v>
      </x:c>
      <x:c r="M26" s="43" t="n">
        <x:f>M24+M25</x:f>
        <x:v>70961.79999999999</x:v>
      </x:c>
      <x:c r="N26" s="43" t="n">
        <x:f>N24+N25</x:f>
        <x:v>76030.5</x:v>
      </x:c>
      <x:c r="O26" s="43" t="n">
        <x:f>O24+O25</x:f>
        <x:v>76030.5</x:v>
      </x:c>
      <x:c r="P26" s="43" t="n">
        <x:f>P24+P25</x:f>
        <x:v>76030.5</x:v>
      </x:c>
      <x:c r="Q26" s="2"/>
      <x:c r="R26" s="2"/>
    </x:row>
    <x:row r="27" ht="21" customHeight="1">
      <x:c r="A27" s="1"/>
      <x:c r="B27" s="1"/>
      <x:c r="C27" s="2"/>
      <x:c r="D27" s="2"/>
      <x:c r="E27" s="33"/>
      <x:c r="F27" s="33"/>
      <x:c r="G27" s="33"/>
      <x:c r="H27" s="33"/>
      <x:c r="I27" s="33"/>
      <x:c r="J27" s="33"/>
      <x:c r="K27" s="33"/>
      <x:c r="L27" s="33"/>
      <x:c r="M27" s="33"/>
      <x:c r="N27" s="33"/>
      <x:c r="O27" s="33"/>
      <x:c r="P27" s="33"/>
      <x:c r="Q27" s="2"/>
      <x:c r="R27" s="2"/>
    </x:row>
    <x:row r="28" ht="21" customHeight="1">
      <x:c r="A28" s="1"/>
      <x:c r="B28" s="1"/>
      <x:c r="C28" s="2" t="str">
        <x:v>Loaded payroll</x:v>
      </x:c>
      <x:c r="D28" s="2"/>
      <x:c r="E28" s="32" t="n">
        <x:f>Assumptions!E64</x:f>
        <x:v>35000</x:v>
      </x:c>
      <x:c r="F28" s="32" t="n">
        <x:f>Assumptions!F64</x:f>
        <x:v>35000</x:v>
      </x:c>
      <x:c r="G28" s="32" t="n">
        <x:f>Assumptions!G64</x:f>
        <x:v>35000</x:v>
      </x:c>
      <x:c r="H28" s="32" t="n">
        <x:f>Assumptions!H64</x:f>
        <x:v>35000</x:v>
      </x:c>
      <x:c r="I28" s="32" t="n">
        <x:f>Assumptions!I64</x:f>
        <x:v>35000</x:v>
      </x:c>
      <x:c r="J28" s="32" t="n">
        <x:f>Assumptions!J64</x:f>
        <x:v>35000</x:v>
      </x:c>
      <x:c r="K28" s="32" t="n">
        <x:f>Assumptions!K64</x:f>
        <x:v>35000</x:v>
      </x:c>
      <x:c r="L28" s="32" t="n">
        <x:f>Assumptions!L64</x:f>
        <x:v>35000</x:v>
      </x:c>
      <x:c r="M28" s="32" t="n">
        <x:f>Assumptions!M64</x:f>
        <x:v>35000</x:v>
      </x:c>
      <x:c r="N28" s="32" t="n">
        <x:f>Assumptions!N64</x:f>
        <x:v>35000</x:v>
      </x:c>
      <x:c r="O28" s="32" t="n">
        <x:f>Assumptions!O64</x:f>
        <x:v>35000</x:v>
      </x:c>
      <x:c r="P28" s="32" t="n">
        <x:f>Assumptions!P64</x:f>
        <x:v>35000</x:v>
      </x:c>
      <x:c r="Q28" s="2"/>
      <x:c r="R28" s="2"/>
    </x:row>
    <x:row r="29" ht="21" customHeight="1">
      <x:c r="A29" s="1"/>
      <x:c r="B29" s="1"/>
      <x:c r="C29" s="2" t="str">
        <x:v>Extra labor above 130 orders/day</x:v>
      </x:c>
      <x:c r="D29" s="2"/>
      <x:c r="E29" s="32" t="n">
        <x:f>MAX(0,E14-130)*E11*Assumptions!E79</x:f>
        <x:v>0</x:v>
      </x:c>
      <x:c r="F29" s="32" t="n">
        <x:f>MAX(0,F14-130)*F11*Assumptions!F79</x:f>
        <x:v>0</x:v>
      </x:c>
      <x:c r="G29" s="32" t="n">
        <x:f>MAX(0,G14-130)*G11*Assumptions!G79</x:f>
        <x:v>0</x:v>
      </x:c>
      <x:c r="H29" s="32" t="n">
        <x:f>MAX(0,H14-130)*H11*Assumptions!H79</x:f>
        <x:v>0</x:v>
      </x:c>
      <x:c r="I29" s="32" t="n">
        <x:f>MAX(0,I14-130)*I11*Assumptions!I79</x:f>
        <x:v>0</x:v>
      </x:c>
      <x:c r="J29" s="32" t="n">
        <x:f>MAX(0,J14-130)*J11*Assumptions!J79</x:f>
        <x:v>0</x:v>
      </x:c>
      <x:c r="K29" s="32" t="n">
        <x:f>MAX(0,K14-130)*K11*Assumptions!K79</x:f>
        <x:v>0</x:v>
      </x:c>
      <x:c r="L29" s="32" t="n">
        <x:f>MAX(0,L14-130)*L11*Assumptions!L79</x:f>
        <x:v>780</x:v>
      </x:c>
      <x:c r="M29" s="32" t="n">
        <x:f>MAX(0,M14-130)*M11*Assumptions!M79</x:f>
        <x:v>780</x:v>
      </x:c>
      <x:c r="N29" s="32" t="n">
        <x:f>MAX(0,N14-130)*N11*Assumptions!N79</x:f>
        <x:v>1560</x:v>
      </x:c>
      <x:c r="O29" s="32" t="n">
        <x:f>MAX(0,O14-130)*O11*Assumptions!O79</x:f>
        <x:v>1560</x:v>
      </x:c>
      <x:c r="P29" s="32" t="n">
        <x:f>MAX(0,P14-130)*P11*Assumptions!P79</x:f>
        <x:v>1560</x:v>
      </x:c>
      <x:c r="Q29" s="2"/>
      <x:c r="R29" s="2"/>
    </x:row>
    <x:row r="30" ht="21" customHeight="1">
      <x:c r="A30" s="1"/>
      <x:c r="B30" s="1"/>
      <x:c r="C30" s="2" t="str">
        <x:v>Occupancy</x:v>
      </x:c>
      <x:c r="D30" s="2"/>
      <x:c r="E30" s="32" t="n">
        <x:f>Assumptions!E69</x:f>
        <x:v>9000</x:v>
      </x:c>
      <x:c r="F30" s="32" t="n">
        <x:f>Assumptions!F69</x:f>
        <x:v>9000</x:v>
      </x:c>
      <x:c r="G30" s="32" t="n">
        <x:f>Assumptions!G69</x:f>
        <x:v>9000</x:v>
      </x:c>
      <x:c r="H30" s="32" t="n">
        <x:f>Assumptions!H69</x:f>
        <x:v>9000</x:v>
      </x:c>
      <x:c r="I30" s="32" t="n">
        <x:f>Assumptions!I69</x:f>
        <x:v>9000</x:v>
      </x:c>
      <x:c r="J30" s="32" t="n">
        <x:f>Assumptions!J69</x:f>
        <x:v>9000</x:v>
      </x:c>
      <x:c r="K30" s="32" t="n">
        <x:f>Assumptions!K69</x:f>
        <x:v>9000</x:v>
      </x:c>
      <x:c r="L30" s="32" t="n">
        <x:f>Assumptions!L69</x:f>
        <x:v>9000</x:v>
      </x:c>
      <x:c r="M30" s="32" t="n">
        <x:f>Assumptions!M69</x:f>
        <x:v>9000</x:v>
      </x:c>
      <x:c r="N30" s="32" t="n">
        <x:f>Assumptions!N69</x:f>
        <x:v>9000</x:v>
      </x:c>
      <x:c r="O30" s="32" t="n">
        <x:f>Assumptions!O69</x:f>
        <x:v>9000</x:v>
      </x:c>
      <x:c r="P30" s="32" t="n">
        <x:f>Assumptions!P69</x:f>
        <x:v>9000</x:v>
      </x:c>
      <x:c r="Q30" s="2"/>
      <x:c r="R30" s="2"/>
    </x:row>
    <x:row r="31" ht="21" customHeight="1">
      <x:c r="A31" s="1"/>
      <x:c r="B31" s="1"/>
      <x:c r="C31" s="2" t="str">
        <x:v>Other operating costs</x:v>
      </x:c>
      <x:c r="D31" s="2"/>
      <x:c r="E31" s="32" t="n">
        <x:f>Assumptions!E74</x:f>
        <x:v>7000</x:v>
      </x:c>
      <x:c r="F31" s="32" t="n">
        <x:f>Assumptions!F74</x:f>
        <x:v>7000</x:v>
      </x:c>
      <x:c r="G31" s="32" t="n">
        <x:f>Assumptions!G74</x:f>
        <x:v>7000</x:v>
      </x:c>
      <x:c r="H31" s="32" t="n">
        <x:f>Assumptions!H74</x:f>
        <x:v>7000</x:v>
      </x:c>
      <x:c r="I31" s="32" t="n">
        <x:f>Assumptions!I74</x:f>
        <x:v>7000</x:v>
      </x:c>
      <x:c r="J31" s="32" t="n">
        <x:f>Assumptions!J74</x:f>
        <x:v>7000</x:v>
      </x:c>
      <x:c r="K31" s="32" t="n">
        <x:f>Assumptions!K74</x:f>
        <x:v>7000</x:v>
      </x:c>
      <x:c r="L31" s="32" t="n">
        <x:f>Assumptions!L74</x:f>
        <x:v>7000</x:v>
      </x:c>
      <x:c r="M31" s="32" t="n">
        <x:f>Assumptions!M74</x:f>
        <x:v>7000</x:v>
      </x:c>
      <x:c r="N31" s="32" t="n">
        <x:f>Assumptions!N74</x:f>
        <x:v>7000</x:v>
      </x:c>
      <x:c r="O31" s="32" t="n">
        <x:f>Assumptions!O74</x:f>
        <x:v>7000</x:v>
      </x:c>
      <x:c r="P31" s="32" t="n">
        <x:f>Assumptions!P74</x:f>
        <x:v>7000</x:v>
      </x:c>
      <x:c r="Q31" s="2"/>
      <x:c r="R31" s="2"/>
    </x:row>
    <x:row r="32" ht="21" customHeight="1">
      <x:c r="A32" s="1"/>
      <x:c r="B32" s="1"/>
      <x:c r="C32" s="42" t="str">
        <x:v>Operating profit before tax and D&amp;A</x:v>
      </x:c>
      <x:c r="D32" s="42"/>
      <x:c r="E32" s="43" t="n">
        <x:f>E26-SUM(E28:E31)</x:f>
        <x:v>-18238.7</x:v>
      </x:c>
      <x:c r="F32" s="43" t="n">
        <x:f>F26-SUM(F28:F31)</x:f>
        <x:v>-8101.300000000003</x:v>
      </x:c>
      <x:c r="G32" s="43" t="n">
        <x:f>G26-SUM(G28:G31)</x:f>
        <x:v>-1672.800000000003</x:v>
      </x:c>
      <x:c r="H32" s="43" t="n">
        <x:f>H26-SUM(H28:H31)</x:f>
        <x:v>3395.9000000000087</x:v>
      </x:c>
      <x:c r="I32" s="43" t="n">
        <x:f>I26-SUM(I28:I31)</x:f>
        <x:v>8464.599999999999</x:v>
      </x:c>
      <x:c r="J32" s="43" t="n">
        <x:f>J26-SUM(J28:J31)</x:f>
        <x:v>13533.300000000003</x:v>
      </x:c>
      <x:c r="K32" s="43" t="n">
        <x:f>K26-SUM(K28:K31)</x:f>
        <x:v>14893.100000000006</x:v>
      </x:c>
      <x:c r="L32" s="43" t="n">
        <x:f>L26-SUM(L28:L31)</x:f>
        <x:v>19181.79999999999</x:v>
      </x:c>
      <x:c r="M32" s="43" t="n">
        <x:f>M26-SUM(M28:M31)</x:f>
        <x:v>19181.79999999999</x:v>
      </x:c>
      <x:c r="N32" s="43" t="n">
        <x:f>N26-SUM(N28:N31)</x:f>
        <x:v>23470.5</x:v>
      </x:c>
      <x:c r="O32" s="43" t="n">
        <x:f>O26-SUM(O28:O31)</x:f>
        <x:v>23470.5</x:v>
      </x:c>
      <x:c r="P32" s="43" t="n">
        <x:f>P26-SUM(P28:P31)</x:f>
        <x:v>23470.5</x:v>
      </x:c>
      <x:c r="Q32" s="2"/>
      <x:c r="R32" s="2"/>
    </x:row>
    <x:row r="33" ht="21" customHeight="1">
      <x:c r="A33" s="1"/>
      <x:c r="B33" s="1"/>
      <x:c r="C33" s="2" t="str">
        <x:v>Operating margin</x:v>
      </x:c>
      <x:c r="D33" s="2"/>
      <x:c r="E33" s="37" t="n">
        <x:f>IFERROR(E32/E17,0)</x:f>
        <x:v>-0.3010680092439749</x:v>
      </x:c>
      <x:c r="F33" s="37" t="n">
        <x:f>IFERROR(F32/F17,0)</x:f>
        <x:v>-0.10149461287897774</x:v>
      </x:c>
      <x:c r="G33" s="37" t="n">
        <x:f>IFERROR(G32/G17,0)</x:f>
        <x:v>-0.018021978021978052</x:v>
      </x:c>
      <x:c r="H33" s="37" t="n">
        <x:f>IFERROR(H32/H17,0)</x:f>
        <x:v>0.033150136665365176</x:v>
      </x:c>
      <x:c r="I33" s="37" t="n">
        <x:f>IFERROR(I32/I17,0)</x:f>
        <x:v>0.0755363198286632</x:v>
      </x:c>
      <x:c r="J33" s="37" t="n">
        <x:f>IFERROR(J32/J17,0)</x:f>
        <x:v>0.11122041420118346</x:v>
      </x:c>
      <x:c r="K33" s="37" t="n">
        <x:f>IFERROR(K32/K17,0)</x:f>
        <x:v>0.11908763793379183</x:v>
      </x:c>
      <x:c r="L33" s="37" t="n">
        <x:f>IFERROR(L32/L17,0)</x:f>
        <x:v>0.14242500742500733</x:v>
      </x:c>
      <x:c r="M33" s="37" t="n">
        <x:f>IFERROR(M32/M17,0)</x:f>
        <x:v>0.14242500742500733</x:v>
      </x:c>
      <x:c r="N33" s="37" t="n">
        <x:f>IFERROR(N32/N17,0)</x:f>
        <x:v>0.16265072765072766</x:v>
      </x:c>
      <x:c r="O33" s="37" t="n">
        <x:f>IFERROR(O32/O17,0)</x:f>
        <x:v>0.16265072765072766</x:v>
      </x:c>
      <x:c r="P33" s="37" t="n">
        <x:f>IFERROR(P32/P17,0)</x:f>
        <x:v>0.16265072765072766</x:v>
      </x:c>
      <x:c r="Q33" s="2"/>
      <x:c r="R33" s="2"/>
    </x:row>
    <x:row r="34" ht="21" customHeight="1">
      <x:c r="A34" s="1"/>
      <x:c r="B34" s="1"/>
      <x:c r="C34" s="2"/>
      <x:c r="D34" s="2"/>
      <x:c r="E34" s="33"/>
      <x:c r="F34" s="33"/>
      <x:c r="G34" s="33"/>
      <x:c r="H34" s="33"/>
      <x:c r="I34" s="33"/>
      <x:c r="J34" s="33"/>
      <x:c r="K34" s="33"/>
      <x:c r="L34" s="33"/>
      <x:c r="M34" s="33"/>
      <x:c r="N34" s="33"/>
      <x:c r="O34" s="33"/>
      <x:c r="P34" s="33"/>
      <x:c r="Q34" s="2"/>
      <x:c r="R34" s="2"/>
    </x:row>
    <x:row r="35" ht="21" customHeight="1">
      <x:c r="A35" s="1"/>
      <x:c r="B35" s="1"/>
      <x:c r="C35" s="2" t="str">
        <x:v>Opening cash</x:v>
      </x:c>
      <x:c r="D35" s="2"/>
      <x:c r="E35" s="33" t="n">
        <x:f>$E$47</x:f>
        <x:v>115000</x:v>
      </x:c>
      <x:c r="F35" s="33" t="n">
        <x:f>E37</x:f>
        <x:v>96761.3</x:v>
      </x:c>
      <x:c r="G35" s="33" t="n">
        <x:f>F37</x:f>
        <x:v>88660</x:v>
      </x:c>
      <x:c r="H35" s="33" t="n">
        <x:f>G37</x:f>
        <x:v>86987.2</x:v>
      </x:c>
      <x:c r="I35" s="33" t="n">
        <x:f>H37</x:f>
        <x:v>90383.1</x:v>
      </x:c>
      <x:c r="J35" s="33" t="n">
        <x:f>I37</x:f>
        <x:v>98847.70000000001</x:v>
      </x:c>
      <x:c r="K35" s="33" t="n">
        <x:f>J37</x:f>
        <x:v>112381.00000000001</x:v>
      </x:c>
      <x:c r="L35" s="33" t="n">
        <x:f>K37</x:f>
        <x:v>127274.10000000002</x:v>
      </x:c>
      <x:c r="M35" s="33" t="n">
        <x:f>L37</x:f>
        <x:v>146455.90000000002</x:v>
      </x:c>
      <x:c r="N35" s="33" t="n">
        <x:f>M37</x:f>
        <x:v>165637.7</x:v>
      </x:c>
      <x:c r="O35" s="33" t="n">
        <x:f>N37</x:f>
        <x:v>189108.2</x:v>
      </x:c>
      <x:c r="P35" s="33" t="n">
        <x:f>O37</x:f>
        <x:v>212578.7</x:v>
      </x:c>
      <x:c r="Q35" s="2"/>
      <x:c r="R35" s="2"/>
    </x:row>
    <x:row r="36" ht="21" customHeight="1">
      <x:c r="A36" s="1"/>
      <x:c r="B36" s="1"/>
      <x:c r="C36" s="2" t="str">
        <x:v>Operating cash generated / (used)</x:v>
      </x:c>
      <x:c r="D36" s="2"/>
      <x:c r="E36" s="33" t="n">
        <x:f>E32</x:f>
        <x:v>-18238.7</x:v>
      </x:c>
      <x:c r="F36" s="33" t="n">
        <x:f>F32</x:f>
        <x:v>-8101.300000000003</x:v>
      </x:c>
      <x:c r="G36" s="33" t="n">
        <x:f>G32</x:f>
        <x:v>-1672.800000000003</x:v>
      </x:c>
      <x:c r="H36" s="33" t="n">
        <x:f>H32</x:f>
        <x:v>3395.9000000000087</x:v>
      </x:c>
      <x:c r="I36" s="33" t="n">
        <x:f>I32</x:f>
        <x:v>8464.599999999999</x:v>
      </x:c>
      <x:c r="J36" s="33" t="n">
        <x:f>J32</x:f>
        <x:v>13533.300000000003</x:v>
      </x:c>
      <x:c r="K36" s="33" t="n">
        <x:f>K32</x:f>
        <x:v>14893.100000000006</x:v>
      </x:c>
      <x:c r="L36" s="33" t="n">
        <x:f>L32</x:f>
        <x:v>19181.79999999999</x:v>
      </x:c>
      <x:c r="M36" s="33" t="n">
        <x:f>M32</x:f>
        <x:v>19181.79999999999</x:v>
      </x:c>
      <x:c r="N36" s="33" t="n">
        <x:f>N32</x:f>
        <x:v>23470.5</x:v>
      </x:c>
      <x:c r="O36" s="33" t="n">
        <x:f>O32</x:f>
        <x:v>23470.5</x:v>
      </x:c>
      <x:c r="P36" s="33" t="n">
        <x:f>P32</x:f>
        <x:v>23470.5</x:v>
      </x:c>
      <x:c r="Q36" s="2"/>
      <x:c r="R36" s="2"/>
    </x:row>
    <x:row r="37" ht="21" customHeight="1">
      <x:c r="A37" s="1"/>
      <x:c r="B37" s="1"/>
      <x:c r="C37" s="42" t="str">
        <x:v>Closing cash</x:v>
      </x:c>
      <x:c r="D37" s="42"/>
      <x:c r="E37" s="43" t="n">
        <x:f>E35+E36</x:f>
        <x:v>96761.3</x:v>
      </x:c>
      <x:c r="F37" s="43" t="n">
        <x:f>F35+F36</x:f>
        <x:v>88660</x:v>
      </x:c>
      <x:c r="G37" s="43" t="n">
        <x:f>G35+G36</x:f>
        <x:v>86987.2</x:v>
      </x:c>
      <x:c r="H37" s="43" t="n">
        <x:f>H35+H36</x:f>
        <x:v>90383.1</x:v>
      </x:c>
      <x:c r="I37" s="43" t="n">
        <x:f>I35+I36</x:f>
        <x:v>98847.70000000001</x:v>
      </x:c>
      <x:c r="J37" s="43" t="n">
        <x:f>J35+J36</x:f>
        <x:v>112381.00000000001</x:v>
      </x:c>
      <x:c r="K37" s="43" t="n">
        <x:f>K35+K36</x:f>
        <x:v>127274.10000000002</x:v>
      </x:c>
      <x:c r="L37" s="43" t="n">
        <x:f>L35+L36</x:f>
        <x:v>146455.90000000002</x:v>
      </x:c>
      <x:c r="M37" s="43" t="n">
        <x:f>M35+M36</x:f>
        <x:v>165637.7</x:v>
      </x:c>
      <x:c r="N37" s="43" t="n">
        <x:f>N35+N36</x:f>
        <x:v>189108.2</x:v>
      </x:c>
      <x:c r="O37" s="43" t="n">
        <x:f>O35+O36</x:f>
        <x:v>212578.7</x:v>
      </x:c>
      <x:c r="P37" s="43" t="n">
        <x:f>P35+P36</x:f>
        <x:v>236049.2</x:v>
      </x:c>
      <x:c r="Q37" s="2"/>
      <x:c r="R37" s="2"/>
    </x:row>
    <x:row r="38" ht="21" customHeight="1">
      <x:c r="A38" s="1"/>
      <x:c r="B38" s="1"/>
      <x:c r="C38" s="2"/>
      <x:c r="D38" s="2"/>
      <x:c r="E38" s="33"/>
      <x:c r="F38" s="33"/>
      <x:c r="G38" s="33"/>
      <x:c r="H38" s="33"/>
      <x:c r="I38" s="33"/>
      <x:c r="J38" s="33"/>
      <x:c r="K38" s="33"/>
      <x:c r="L38" s="33"/>
      <x:c r="M38" s="33"/>
      <x:c r="N38" s="33"/>
      <x:c r="O38" s="33"/>
      <x:c r="P38" s="33"/>
      <x:c r="Q38" s="2"/>
      <x:c r="R38" s="2"/>
    </x:row>
    <x:row r="39" ht="21" customHeight="1">
      <x:c r="A39" s="1"/>
      <x:c r="B39" s="1"/>
      <x:c r="C39" s="2" t="str">
        <x:v>Contribution per store customer</x:v>
      </x:c>
      <x:c r="D39" s="2"/>
      <x:c r="E39" s="38" t="n">
        <x:f>E12*(1-Assumptions!E29-Assumptions!E49)-Assumptions!E39</x:f>
        <x:v>28.53</x:v>
      </x:c>
      <x:c r="F39" s="38" t="n">
        <x:f>F12*(1-Assumptions!F29-Assumptions!F49)-Assumptions!F39</x:f>
        <x:v>28.53</x:v>
      </x:c>
      <x:c r="G39" s="38" t="n">
        <x:f>G12*(1-Assumptions!G29-Assumptions!G49)-Assumptions!G39</x:f>
        <x:v>28.53</x:v>
      </x:c>
      <x:c r="H39" s="38" t="n">
        <x:f>H12*(1-Assumptions!H29-Assumptions!H49)-Assumptions!H39</x:f>
        <x:v>28.53</x:v>
      </x:c>
      <x:c r="I39" s="38" t="n">
        <x:f>I12*(1-Assumptions!I29-Assumptions!I49)-Assumptions!I39</x:f>
        <x:v>28.53</x:v>
      </x:c>
      <x:c r="J39" s="38" t="n">
        <x:f>J12*(1-Assumptions!J29-Assumptions!J49)-Assumptions!J39</x:f>
        <x:v>28.53</x:v>
      </x:c>
      <x:c r="K39" s="38" t="n">
        <x:f>K12*(1-Assumptions!K29-Assumptions!K49)-Assumptions!K39</x:f>
        <x:v>28.53</x:v>
      </x:c>
      <x:c r="L39" s="38" t="n">
        <x:f>L12*(1-Assumptions!L29-Assumptions!L49)-Assumptions!L39</x:f>
        <x:v>28.53</x:v>
      </x:c>
      <x:c r="M39" s="38" t="n">
        <x:f>M12*(1-Assumptions!M29-Assumptions!M49)-Assumptions!M39</x:f>
        <x:v>28.53</x:v>
      </x:c>
      <x:c r="N39" s="38" t="n">
        <x:f>N12*(1-Assumptions!N29-Assumptions!N49)-Assumptions!N39</x:f>
        <x:v>28.53</x:v>
      </x:c>
      <x:c r="O39" s="38" t="n">
        <x:f>O12*(1-Assumptions!O29-Assumptions!O49)-Assumptions!O39</x:f>
        <x:v>28.53</x:v>
      </x:c>
      <x:c r="P39" s="38" t="n">
        <x:f>P12*(1-Assumptions!P29-Assumptions!P49)-Assumptions!P39</x:f>
        <x:v>28.53</x:v>
      </x:c>
      <x:c r="Q39" s="2"/>
      <x:c r="R39" s="2"/>
    </x:row>
    <x:row r="40" ht="21" customHeight="1">
      <x:c r="A40" s="1"/>
      <x:c r="B40" s="1"/>
      <x:c r="C40" s="2" t="str">
        <x:v>Contribution per delivery order</x:v>
      </x:c>
      <x:c r="D40" s="2"/>
      <x:c r="E40" s="38" t="n">
        <x:f>E13*(1-Assumptions!E34-Assumptions!E54)-Assumptions!E44</x:f>
        <x:v>10.459999999999999</x:v>
      </x:c>
      <x:c r="F40" s="38" t="n">
        <x:f>F13*(1-Assumptions!F34-Assumptions!F54)-Assumptions!F44</x:f>
        <x:v>10.459999999999999</x:v>
      </x:c>
      <x:c r="G40" s="38" t="n">
        <x:f>G13*(1-Assumptions!G34-Assumptions!G54)-Assumptions!G44</x:f>
        <x:v>10.459999999999999</x:v>
      </x:c>
      <x:c r="H40" s="38" t="n">
        <x:f>H13*(1-Assumptions!H34-Assumptions!H54)-Assumptions!H44</x:f>
        <x:v>10.459999999999999</x:v>
      </x:c>
      <x:c r="I40" s="38" t="n">
        <x:f>I13*(1-Assumptions!I34-Assumptions!I54)-Assumptions!I44</x:f>
        <x:v>10.459999999999999</x:v>
      </x:c>
      <x:c r="J40" s="38" t="n">
        <x:f>J13*(1-Assumptions!J34-Assumptions!J54)-Assumptions!J44</x:f>
        <x:v>10.459999999999999</x:v>
      </x:c>
      <x:c r="K40" s="38" t="n">
        <x:f>K13*(1-Assumptions!K34-Assumptions!K54)-Assumptions!K44</x:f>
        <x:v>10.459999999999999</x:v>
      </x:c>
      <x:c r="L40" s="38" t="n">
        <x:f>L13*(1-Assumptions!L34-Assumptions!L54)-Assumptions!L44</x:f>
        <x:v>10.459999999999999</x:v>
      </x:c>
      <x:c r="M40" s="38" t="n">
        <x:f>M13*(1-Assumptions!M34-Assumptions!M54)-Assumptions!M44</x:f>
        <x:v>10.459999999999999</x:v>
      </x:c>
      <x:c r="N40" s="38" t="n">
        <x:f>N13*(1-Assumptions!N34-Assumptions!N54)-Assumptions!N44</x:f>
        <x:v>10.459999999999999</x:v>
      </x:c>
      <x:c r="O40" s="38" t="n">
        <x:f>O13*(1-Assumptions!O34-Assumptions!O54)-Assumptions!O44</x:f>
        <x:v>10.459999999999999</x:v>
      </x:c>
      <x:c r="P40" s="38" t="n">
        <x:f>P13*(1-Assumptions!P34-Assumptions!P54)-Assumptions!P44</x:f>
        <x:v>10.459999999999999</x:v>
      </x:c>
      <x:c r="Q40" s="2"/>
      <x:c r="R40" s="2"/>
    </x:row>
    <x:row r="41" ht="21" customHeight="1">
      <x:c r="A41" s="1"/>
      <x:c r="B41" s="1"/>
      <x:c r="C41" s="2" t="str">
        <x:v>Blended contribution per order</x:v>
      </x:c>
      <x:c r="D41" s="2"/>
      <x:c r="E41" s="39" t="n">
        <x:f>IFERROR((E9*E39+E10*E40)/E14,NA())</x:f>
        <x:v>21.000833333333336</x:v>
      </x:c>
      <x:c r="F41" s="39" t="n">
        <x:f>IFERROR((F9*F39+F10*F40)/F14,NA())</x:f>
        <x:v>20.624375</x:v>
      </x:c>
      <x:c r="G41" s="39" t="n">
        <x:f>IFERROR((G9*G39+G10*G40)/G14,NA())</x:f>
        <x:v>19.97052631578947</x:v>
      </x:c>
      <x:c r="H41" s="39" t="n">
        <x:f>IFERROR((H9*H39+H10*H40)/H14,NA())</x:f>
        <x:v>19.925238095238097</x:v>
      </x:c>
      <x:c r="I41" s="39" t="n">
        <x:f>IFERROR((I9*I39+I10*I40)/I14,NA())</x:f>
        <x:v>19.887826086956526</x:v>
      </x:c>
      <x:c r="J41" s="39" t="n">
        <x:f>IFERROR((J9*J39+J10*J40)/J14,NA())</x:f>
        <x:v>19.8564</x:v>
      </x:c>
      <x:c r="K41" s="39" t="n">
        <x:f>IFERROR((K9*K39+K10*K40)/K14,NA())</x:f>
        <x:v>19.495</x:v>
      </x:c>
      <x:c r="L41" s="39" t="n">
        <x:f>IFERROR((L9*L39+L10*L40)/L14,NA())</x:f>
        <x:v>19.495</x:v>
      </x:c>
      <x:c r="M41" s="39" t="n">
        <x:f>IFERROR((M9*M39+M10*M40)/M14,NA())</x:f>
        <x:v>19.495</x:v>
      </x:c>
      <x:c r="N41" s="39" t="n">
        <x:f>IFERROR((N9*N39+N10*N40)/N14,NA())</x:f>
        <x:v>19.495</x:v>
      </x:c>
      <x:c r="O41" s="39" t="n">
        <x:f>IFERROR((O9*O39+O10*O40)/O14,NA())</x:f>
        <x:v>19.495</x:v>
      </x:c>
      <x:c r="P41" s="39" t="n">
        <x:f>IFERROR((P9*P39+P10*P40)/P14,NA())</x:f>
        <x:v>19.495</x:v>
      </x:c>
      <x:c r="Q41" s="2"/>
      <x:c r="R41" s="2"/>
    </x:row>
    <x:row r="42" ht="21" customHeight="1">
      <x:c r="A42" s="1"/>
      <x:c r="B42" s="1"/>
      <x:c r="C42" s="42" t="str">
        <x:v>Daily break-even at current mix</x:v>
      </x:c>
      <x:c r="D42" s="42"/>
      <x:c r="E42" s="45" t="n">
        <x:f>IF((E28+E30+E31)/(E41*E11)&lt;=130,(E28+E30+E31)/(E41*E11),(E28+E30+E31-130*E11*Assumptions!E79)/((E41-Assumptions!E79)*E11))</x:f>
        <x:v>93.40288694282582</x:v>
      </x:c>
      <x:c r="F42" s="45" t="n">
        <x:f>IF((F28+F30+F31)/(F41*F11)&lt;=130,(F28+F30+F31)/(F41*F11),(F28+F30+F31-130*F11*Assumptions!F79)/((F41-Assumptions!F79)*F11))</x:f>
        <x:v>95.1077771587484</x:v>
      </x:c>
      <x:c r="G42" s="45" t="n">
        <x:f>IF((G28+G30+G31)/(G41*G11)&lt;=130,(G28+G30+G31)/(G41*G11),(G28+G30+G31-130*G11*Assumptions!G79)/((G41-Assumptions!G79)*G11))</x:f>
        <x:v>98.22167080231598</x:v>
      </x:c>
      <x:c r="H42" s="45" t="n">
        <x:f>IF((H28+H30+H31)/(H41*H11)&lt;=130,(H28+H30+H31)/(H41*H11),(H28+H30+H31-130*H11*Assumptions!H79)/((H41-Assumptions!H79)*H11))</x:f>
        <x:v>98.44491956195228</x:v>
      </x:c>
      <x:c r="I42" s="45" t="n">
        <x:f>IF((I28+I30+I31)/(I41*I11)&lt;=130,(I28+I30+I31)/(I41*I11),(I28+I30+I31-130*I11*Assumptions!I79)/((I41-Assumptions!I79)*I11))</x:f>
        <x:v>98.63010934236502</x:v>
      </x:c>
      <x:c r="J42" s="45" t="n">
        <x:f>IF((J28+J30+J31)/(J41*J11)&lt;=130,(J28+J30+J31)/(J41*J11),(J28+J30+J31-130*J11*Assumptions!J79)/((J41-Assumptions!J79)*J11))</x:f>
        <x:v>98.78620805072731</x:v>
      </x:c>
      <x:c r="K42" s="45" t="n">
        <x:f>IF((K28+K30+K31)/(K41*K11)&lt;=130,(K28+K30+K31)/(K41*K11),(K28+K30+K31-130*K11*Assumptions!K79)/((K41-Assumptions!K79)*K11))</x:f>
        <x:v>100.61751533923886</x:v>
      </x:c>
      <x:c r="L42" s="45" t="n">
        <x:f>IF((L28+L30+L31)/(L41*L11)&lt;=130,(L28+L30+L31)/(L41*L11),(L28+L30+L31-130*L11*Assumptions!L79)/((L41-Assumptions!L79)*L11))</x:f>
        <x:v>100.61751533923886</x:v>
      </x:c>
      <x:c r="M42" s="45" t="n">
        <x:f>IF((M28+M30+M31)/(M41*M11)&lt;=130,(M28+M30+M31)/(M41*M11),(M28+M30+M31-130*M11*Assumptions!M79)/((M41-Assumptions!M79)*M11))</x:f>
        <x:v>100.61751533923886</x:v>
      </x:c>
      <x:c r="N42" s="45" t="n">
        <x:f>IF((N28+N30+N31)/(N41*N11)&lt;=130,(N28+N30+N31)/(N41*N11),(N28+N30+N31-130*N11*Assumptions!N79)/((N41-Assumptions!N79)*N11))</x:f>
        <x:v>100.61751533923886</x:v>
      </x:c>
      <x:c r="O42" s="45" t="n">
        <x:f>IF((O28+O30+O31)/(O41*O11)&lt;=130,(O28+O30+O31)/(O41*O11),(O28+O30+O31-130*O11*Assumptions!O79)/((O41-Assumptions!O79)*O11))</x:f>
        <x:v>100.61751533923886</x:v>
      </x:c>
      <x:c r="P42" s="45" t="n">
        <x:f>IF((P28+P30+P31)/(P41*P11)&lt;=130,(P28+P30+P31)/(P41*P11),(P28+P30+P31-130*P11*Assumptions!P79)/((P41-Assumptions!P79)*P11))</x:f>
        <x:v>100.61751533923886</x:v>
      </x:c>
      <x:c r="Q42" s="2"/>
      <x:c r="R42" s="2"/>
    </x:row>
    <x:row r="43" ht="21" customHeight="1">
      <x:c r="A43" s="1"/>
      <x:c r="B43" s="1"/>
      <x:c r="C43" s="2" t="str">
        <x:v>Cash roll-forward check</x:v>
      </x:c>
      <x:c r="D43" s="2"/>
      <x:c r="E43" s="46" t="n">
        <x:f>E37-E35-E36</x:f>
        <x:v>3.637978807091713e-12</x:v>
      </x:c>
      <x:c r="F43" s="46" t="n">
        <x:f>F37-F35-F36</x:f>
        <x:v>0</x:v>
      </x:c>
      <x:c r="G43" s="46" t="n">
        <x:f>G37-G35-G36</x:f>
        <x:v>0</x:v>
      </x:c>
      <x:c r="H43" s="46" t="n">
        <x:f>H37-H35-H36</x:f>
        <x:v>0</x:v>
      </x:c>
      <x:c r="I43" s="46" t="n">
        <x:f>I37-I35-I36</x:f>
        <x:v>7.275957614183426e-12</x:v>
      </x:c>
      <x:c r="J43" s="46" t="n">
        <x:f>J37-J35-J36</x:f>
        <x:v>0</x:v>
      </x:c>
      <x:c r="K43" s="46" t="n">
        <x:f>K37-K35-K36</x:f>
        <x:v>0</x:v>
      </x:c>
      <x:c r="L43" s="46" t="n">
        <x:f>L37-L35-L36</x:f>
        <x:v>1.4551915228366852e-11</x:v>
      </x:c>
      <x:c r="M43" s="46" t="n">
        <x:f>M37-M35-M36</x:f>
        <x:v>0</x:v>
      </x:c>
      <x:c r="N43" s="46" t="n">
        <x:f>N37-N35-N36</x:f>
        <x:v>0</x:v>
      </x:c>
      <x:c r="O43" s="46" t="n">
        <x:f>O37-O35-O36</x:f>
        <x:v>0</x:v>
      </x:c>
      <x:c r="P43" s="46" t="n">
        <x:f>P37-P35-P36</x:f>
        <x:v>0</x:v>
      </x:c>
      <x:c r="Q43" s="2"/>
      <x:c r="R43" s="2"/>
    </x:row>
    <x:row r="44" ht="21" customHeight="1">
      <x:c r="A44" s="1"/>
      <x:c r="B44" s="1"/>
      <x:c r="C44" s="2"/>
      <x:c r="D44" s="2"/>
      <x:c r="E44" s="33"/>
      <x:c r="F44" s="33"/>
      <x:c r="G44" s="33"/>
      <x:c r="H44" s="33"/>
      <x:c r="I44" s="33"/>
      <x:c r="J44" s="33"/>
      <x:c r="K44" s="33"/>
      <x:c r="L44" s="33"/>
      <x:c r="M44" s="33"/>
      <x:c r="N44" s="33"/>
      <x:c r="O44" s="33"/>
      <x:c r="P44" s="33"/>
      <x:c r="Q44" s="2"/>
      <x:c r="R44" s="2"/>
    </x:row>
    <x:row r="45" ht="21" customHeight="1">
      <x:c r="A45" s="1"/>
      <x:c r="B45" s="1"/>
      <x:c r="C45" s="2" t="str">
        <x:v>Startup cash uses</x:v>
      </x:c>
      <x:c r="D45" s="2"/>
      <x:c r="E45" s="32" t="n">
        <x:f>SUM(Assumptions!E103:E109)</x:f>
        <x:v>260000</x:v>
      </x:c>
      <x:c r="F45" s="33"/>
      <x:c r="G45" s="33"/>
      <x:c r="H45" s="33"/>
      <x:c r="I45" s="33"/>
      <x:c r="J45" s="33"/>
      <x:c r="K45" s="33"/>
      <x:c r="L45" s="33"/>
      <x:c r="M45" s="33"/>
      <x:c r="N45" s="33"/>
      <x:c r="O45" s="33"/>
      <x:c r="P45" s="33"/>
      <x:c r="Q45" s="2"/>
      <x:c r="R45" s="2"/>
    </x:row>
    <x:row r="46" ht="21" customHeight="1">
      <x:c r="A46" s="1"/>
      <x:c r="B46" s="1"/>
      <x:c r="C46" s="2" t="str">
        <x:v>Equity funded</x:v>
      </x:c>
      <x:c r="D46" s="2"/>
      <x:c r="E46" s="32" t="n">
        <x:f>Assumptions!E101</x:f>
        <x:v>375000</x:v>
      </x:c>
      <x:c r="F46" s="33"/>
      <x:c r="G46" s="33"/>
      <x:c r="H46" s="33"/>
      <x:c r="I46" s="33"/>
      <x:c r="J46" s="33"/>
      <x:c r="K46" s="33"/>
      <x:c r="L46" s="33"/>
      <x:c r="M46" s="33"/>
      <x:c r="N46" s="33"/>
      <x:c r="O46" s="33"/>
      <x:c r="P46" s="33"/>
      <x:c r="Q46" s="2"/>
      <x:c r="R46" s="2"/>
    </x:row>
    <x:row r="47" ht="21" customHeight="1">
      <x:c r="A47" s="1"/>
      <x:c r="B47" s="1"/>
      <x:c r="C47" s="42" t="str">
        <x:v>Opening operating reserve</x:v>
      </x:c>
      <x:c r="D47" s="42"/>
      <x:c r="E47" s="43" t="n">
        <x:f>E46-E45</x:f>
        <x:v>115000</x:v>
      </x:c>
      <x:c r="F47" s="43"/>
      <x:c r="G47" s="43"/>
      <x:c r="H47" s="43"/>
      <x:c r="I47" s="43"/>
      <x:c r="J47" s="43"/>
      <x:c r="K47" s="43"/>
      <x:c r="L47" s="43"/>
      <x:c r="M47" s="43"/>
      <x:c r="N47" s="43"/>
      <x:c r="O47" s="43"/>
      <x:c r="P47" s="43"/>
      <x:c r="Q47" s="2"/>
      <x:c r="R47" s="2"/>
    </x:row>
    <x:row r="48" ht="21" customHeight="1">
      <x:c r="A48" s="1"/>
      <x:c r="B48" s="1"/>
      <x:c r="C48" s="2" t="str">
        <x:v>Minimum startup equity need</x:v>
      </x:c>
      <x:c r="D48" s="2"/>
      <x:c r="E48" s="33" t="n">
        <x:f>E46-MIN(E47,E37:P37)</x:f>
        <x:v>288012.8</x:v>
      </x:c>
      <x:c r="F48" s="33"/>
      <x:c r="G48" s="33"/>
      <x:c r="H48" s="33"/>
      <x:c r="I48" s="33"/>
      <x:c r="J48" s="33"/>
      <x:c r="K48" s="33"/>
      <x:c r="L48" s="33"/>
      <x:c r="M48" s="33"/>
      <x:c r="N48" s="33"/>
      <x:c r="O48" s="33"/>
      <x:c r="P48" s="33"/>
      <x:c r="Q48" s="2"/>
      <x:c r="R48" s="2"/>
    </x:row>
    <x:row r="49" ht="21" customHeight="1">
      <x:c r="A49" s="1"/>
      <x:c r="B49" s="1"/>
      <x:c r="C49" s="2"/>
      <x:c r="D49" s="2"/>
      <x:c r="E49" s="33"/>
      <x:c r="F49" s="33"/>
      <x:c r="G49" s="33"/>
      <x:c r="H49" s="33"/>
      <x:c r="I49" s="33"/>
      <x:c r="J49" s="33"/>
      <x:c r="K49" s="33"/>
      <x:c r="L49" s="33"/>
      <x:c r="M49" s="33"/>
      <x:c r="N49" s="33"/>
      <x:c r="O49" s="33"/>
      <x:c r="P49" s="33"/>
      <x:c r="Q49" s="2"/>
      <x:c r="R49" s="2"/>
    </x:row>
    <x:row r="50" ht="21" customHeight="1">
      <x:c r="A50" s="1"/>
      <x:c r="B50" s="1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1"/>
      <x:c r="B51" s="1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1"/>
      <x:c r="B52" s="1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1"/>
      <x:c r="B53" s="1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1"/>
      <x:c r="B54" s="1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1"/>
      <x:c r="B55" s="1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1"/>
      <x:c r="B56" s="1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1"/>
      <x:c r="B57" s="1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1"/>
      <x:c r="B58" s="1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1"/>
      <x:c r="B59" s="1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1"/>
      <x:c r="B60" s="1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1"/>
      <x:c r="B61" s="1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1"/>
      <x:c r="B62" s="1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1"/>
      <x:c r="B63" s="1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1"/>
      <x:c r="B64" s="1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1"/>
      <x:c r="B65" s="1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1"/>
      <x:c r="B66" s="1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1"/>
      <x:c r="B67" s="1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1"/>
      <x:c r="B68" s="1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1"/>
      <x:c r="B69" s="1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1"/>
      <x:c r="B70" s="1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  <x:row r="71" ht="21" customHeight="1">
      <x:c r="A71" s="1"/>
      <x:c r="B71" s="1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</x:row>
    <x:row r="72" ht="21" customHeight="1">
      <x:c r="A72" s="1"/>
      <x:c r="B72" s="1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</x:row>
    <x:row r="73" ht="21" customHeight="1">
      <x:c r="A73" s="1"/>
      <x:c r="B73" s="1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</x:row>
    <x:row r="74" ht="21" customHeight="1">
      <x:c r="A74" s="1"/>
      <x:c r="B74" s="1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</x:row>
    <x:row r="75" ht="21" customHeight="1">
      <x:c r="A75" s="1"/>
      <x:c r="B75" s="1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</x:row>
    <x:row r="76" ht="21" customHeight="1">
      <x:c r="A76" s="1"/>
      <x:c r="B76" s="1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</x:row>
    <x:row r="77" ht="21" customHeight="1">
      <x:c r="A77" s="1"/>
      <x:c r="B77" s="1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</x:row>
    <x:row r="78" ht="21" customHeight="1">
      <x:c r="A78" s="1"/>
      <x:c r="B78" s="1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</x:row>
    <x:row r="79" ht="21" customHeight="1">
      <x:c r="A79" s="1"/>
      <x:c r="B79" s="1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</x:row>
    <x:row r="80" ht="21" customHeight="1">
      <x:c r="A80" s="1"/>
      <x:c r="B80" s="1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</x:row>
    <x:row r="81" ht="21" customHeight="1">
      <x:c r="A81" s="1"/>
      <x:c r="B81" s="1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</x:row>
    <x:row r="82" ht="21" customHeight="1">
      <x:c r="A82" s="1"/>
      <x:c r="B82" s="1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</x:row>
    <x:row r="83" ht="21" customHeight="1">
      <x:c r="A83" s="1"/>
      <x:c r="B83" s="1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</x:row>
    <x:row r="84" ht="21" customHeight="1">
      <x:c r="A84" s="1"/>
      <x:c r="B84" s="1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</x:row>
    <x:row r="85" ht="21" customHeight="1">
      <x:c r="A85" s="1"/>
      <x:c r="B85" s="1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</x:row>
    <x:row r="86" ht="21" customHeight="1">
      <x:c r="A86" s="1"/>
      <x:c r="B86" s="1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</x:row>
    <x:row r="87" ht="21" customHeight="1">
      <x:c r="A87" s="1"/>
      <x:c r="B87" s="1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</x:row>
    <x:row r="88" ht="21" customHeight="1">
      <x:c r="A88" s="1"/>
      <x:c r="B88" s="1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</x:row>
    <x:row r="89" ht="21" customHeight="1">
      <x:c r="A89" s="1"/>
      <x:c r="B89" s="1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</x:row>
    <x:row r="90" ht="21" customHeight="1">
      <x:c r="A90" s="1"/>
      <x:c r="B90" s="1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</x:row>
    <x:row r="91" ht="21" customHeight="1">
      <x:c r="A91" s="1"/>
      <x:c r="B91" s="1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</x:row>
    <x:row r="92" ht="21" customHeight="1">
      <x:c r="A92" s="1"/>
      <x:c r="B92" s="1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</x:row>
    <x:row r="93" ht="21" customHeight="1">
      <x:c r="A93" s="1"/>
      <x:c r="B93" s="1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</x:row>
    <x:row r="94" ht="21" customHeight="1">
      <x:c r="A94" s="1"/>
      <x:c r="B94" s="1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</x:row>
    <x:row r="95" ht="21" customHeight="1">
      <x:c r="A95" s="1"/>
      <x:c r="B95" s="1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</x:row>
    <x:row r="96" ht="21" customHeight="1">
      <x:c r="A96" s="1"/>
      <x:c r="B96" s="1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</x:row>
    <x:row r="97" ht="21" customHeight="1">
      <x:c r="A97" s="1"/>
      <x:c r="B97" s="1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</x:row>
    <x:row r="98" ht="21" customHeight="1">
      <x:c r="A98" s="1"/>
      <x:c r="B98" s="1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</x:row>
    <x:row r="99" ht="21" customHeight="1">
      <x:c r="A99" s="1"/>
      <x:c r="B99" s="1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</x:row>
    <x:row r="100" ht="21" customHeight="1">
      <x:c r="A100" s="1"/>
      <x:c r="B100" s="1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</x:row>
    <x:row r="101" ht="21" customHeight="1">
      <x:c r="A101" s="1"/>
      <x:c r="B101" s="1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</x:row>
    <x:row r="102" ht="21" customHeight="1">
      <x:c r="A102" s="1"/>
      <x:c r="B102" s="1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</x:row>
    <x:row r="103" ht="21" customHeight="1">
      <x:c r="A103" s="1"/>
      <x:c r="B103" s="1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</x:row>
    <x:row r="104" ht="21" customHeight="1">
      <x:c r="A104" s="1"/>
      <x:c r="B104" s="1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</x:row>
    <x:row r="105" ht="21" customHeight="1">
      <x:c r="A105" s="1"/>
      <x:c r="B105" s="1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</x:row>
    <x:row r="106" ht="21" customHeight="1">
      <x:c r="A106" s="1"/>
      <x:c r="B106" s="1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</x:row>
    <x:row r="107" ht="21" customHeight="1">
      <x:c r="A107" s="1"/>
      <x:c r="B107" s="1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</x:row>
    <x:row r="108" ht="21" customHeight="1">
      <x:c r="A108" s="1"/>
      <x:c r="B108" s="1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</x:row>
    <x:row r="109" ht="21" customHeight="1">
      <x:c r="A109" s="1"/>
      <x:c r="B109" s="1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</x:row>
    <x:row r="110" ht="21" customHeight="1">
      <x:c r="A110" s="1"/>
      <x:c r="B110" s="1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</x:row>
    <x:row r="111" ht="21" customHeight="1">
      <x:c r="A111" s="1"/>
      <x:c r="B111" s="1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</x:row>
    <x:row r="112" ht="21" customHeight="1">
      <x:c r="A112" s="1"/>
      <x:c r="B112" s="1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</x:row>
    <x:row r="113" ht="21" customHeight="1">
      <x:c r="A113" s="1"/>
      <x:c r="B113" s="1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</x:row>
    <x:row r="114" ht="21" customHeight="1">
      <x:c r="A114" s="1"/>
      <x:c r="B114" s="1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</x:row>
    <x:row r="115" ht="21" customHeight="1">
      <x:c r="A115" s="1"/>
      <x:c r="B115" s="1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</x:row>
    <x:row r="116" ht="21" customHeight="1">
      <x:c r="A116" s="1"/>
      <x:c r="B116" s="1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</x:row>
    <x:row r="117" ht="21" customHeight="1">
      <x:c r="A117" s="1"/>
      <x:c r="B117" s="1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</x:row>
    <x:row r="118" ht="21" customHeight="1">
      <x:c r="A118" s="1"/>
      <x:c r="B118" s="1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</x:row>
    <x:row r="119" ht="21" customHeight="1">
      <x:c r="A119" s="1"/>
      <x:c r="B119" s="1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</x:row>
    <x:row r="120" ht="21" customHeight="1">
      <x:c r="A120" s="1"/>
      <x:c r="B120" s="1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</x:row>
    <x:row r="121" ht="21" customHeight="1">
      <x:c r="A121" s="1"/>
      <x:c r="B121" s="1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</x:row>
    <x:row r="122" ht="21" customHeight="1">
      <x:c r="A122" s="1"/>
      <x:c r="B122" s="1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</x:row>
    <x:row r="123" ht="21" customHeight="1">
      <x:c r="A123" s="1"/>
      <x:c r="B123" s="1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</x:row>
    <x:row r="124" ht="21" customHeight="1">
      <x:c r="A124" s="1"/>
      <x:c r="B124" s="1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</x:row>
    <x:row r="125" ht="21" customHeight="1">
      <x:c r="A125" s="1"/>
      <x:c r="B125" s="1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</x:row>
    <x:row r="126" ht="21" customHeight="1">
      <x:c r="A126" s="1"/>
      <x:c r="B126" s="1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</x:row>
    <x:row r="127" ht="21" customHeight="1">
      <x:c r="A127" s="1"/>
      <x:c r="B127" s="1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</x:row>
    <x:row r="128" ht="21" customHeight="1">
      <x:c r="A128" s="1"/>
      <x:c r="B128" s="1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</x:row>
    <x:row r="129" ht="21" customHeight="1">
      <x:c r="A129" s="1"/>
      <x:c r="B129" s="1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</x:row>
    <x:row r="130" ht="21" customHeight="1">
      <x:c r="A130" s="1"/>
      <x:c r="B130" s="1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</x:row>
    <x:row r="131" ht="21" customHeight="1">
      <x:c r="A131" s="1"/>
      <x:c r="B131" s="1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</x:row>
    <x:row r="132" ht="21" customHeight="1">
      <x:c r="A132" s="1"/>
      <x:c r="B132" s="1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</x:row>
    <x:row r="133" ht="21" customHeight="1">
      <x:c r="A133" s="1"/>
      <x:c r="B133" s="1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</x:row>
    <x:row r="134" ht="21" customHeight="1">
      <x:c r="A134" s="1"/>
      <x:c r="B134" s="1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</x:row>
    <x:row r="135" ht="21" customHeight="1">
      <x:c r="A135" s="1"/>
      <x:c r="B135" s="1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</x:row>
    <x:row r="136" ht="21" customHeight="1">
      <x:c r="A136" s="1"/>
      <x:c r="B136" s="1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</x:row>
    <x:row r="137" ht="21" customHeight="1">
      <x:c r="A137" s="1"/>
      <x:c r="B137" s="1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</x:row>
    <x:row r="138" ht="21" customHeight="1">
      <x:c r="A138" s="1"/>
      <x:c r="B138" s="1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</x:row>
    <x:row r="139" ht="21" customHeight="1">
      <x:c r="A139" s="1"/>
      <x:c r="B139" s="1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</x:row>
    <x:row r="140" ht="21" customHeight="1">
      <x:c r="A140" s="1"/>
      <x:c r="B140" s="1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</x:row>
    <x:row r="141" ht="21" customHeight="1">
      <x:c r="A141" s="1"/>
      <x:c r="B141" s="1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</x:row>
    <x:row r="142" ht="21" customHeight="1">
      <x:c r="A142" s="1"/>
      <x:c r="B142" s="1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</x:row>
    <x:row r="143" ht="21" customHeight="1">
      <x:c r="A143" s="1"/>
      <x:c r="B143" s="1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</x:row>
    <x:row r="144" ht="21" customHeight="1">
      <x:c r="A144" s="1"/>
      <x:c r="B144" s="1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</x:row>
    <x:row r="145" ht="21" customHeight="1">
      <x:c r="A145" s="1"/>
      <x:c r="B145" s="1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</x:row>
  </x:sheetData>
  <x:conditionalFormatting sqref="E43:P43">
    <x:cfRule type="cellIs" dxfId="0" priority="1" operator="notBetween">
      <x:formula>-0.01</x:formula>
      <x:formula>0.01</x:formula>
    </x:cfRule>
  </x:conditionalFormatting>
  <x:conditionalFormatting sqref="E37:P37">
    <x:cfRule type="cellIs" dxfId="1" priority="2" operator="lessThan">
      <x:formula>0</x:formula>
    </x:cfRule>
  </x:conditionalFormatting>
  <x:pageMargins left="0.7" right="0.7" top="0.75" bottom="0.75" header="0.3" footer="0.3"/>
</x:worksheet>
</file>